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<sst xmlns="http://schemas.openxmlformats.org/spreadsheetml/2006/main" count="426" uniqueCount="335">
  <si>
    <t>AXA had on 7 December 2005 filed an application in the High Court for, inter alia, an order under Order 14A and/or Order 33 Rule 2, Rules of the High Court 1980 that a preliminary question of fact and law be determined i.e. whether MTDC's claim under the CAR Policy in respect of the slope failure, caused by the failure of MTDC's design to cope with unforeseen ground conditions is excluded on a proper construction of CAR Policy; or alternatively, for an order under Section 24A(2)(b) of the Courts of Judicature Act 1964 that the determination of the issues of fact whether the slope failures was due to the faulty design and/or defective workmanship be referred to a sole arbitrator.  The hearing of this application is fixed on 16 May 2006.</t>
  </si>
  <si>
    <t>As a result of the termination by Metramac on 29 June 1992 of a Signage Sub-Licence Agreement made on 2 November 1990 between Metramac and Fawziah Holdings (as amended by an amending agreement dated 15 December 1990) (“Signage Agreement”), a claim of RM65,182,920 plus general damages was made against Metramac by Fawziah Holdings.  Metramac contested the claim and has filed a counter claim for a declaration that the said Agreement is null and void and of no effect.  His Lordship Dato’ Kang Hwee Ghee delivered his Lordship’s decision on 21 October 2003 that:</t>
  </si>
  <si>
    <t>On 12 May 2005, MTDC through its solicitors received a Statement of Defence by AXA dated 9 May 2005, denying full liability of MTDC's claim in the suit, citing inter alia, that it was entitled to repudiate liability under the CAR Policy on the ground that the loss is entirely excluded under the terms of the CAR Policy as the slope failures were caused by faulty design and/or defective workmanship.</t>
  </si>
  <si>
    <t>The solicitors for MTDC are of the view that MTDC has a sustainable claim and good chance of success on the balance probabilities.</t>
  </si>
  <si>
    <t>(a) Contingent liabilities of the Group as at 21 February 2006 comprises of</t>
  </si>
  <si>
    <t>(i) In failing to honour its obligation under the Signage Agreement, Metramac had commited a breach to which Fawziah Holdings would have a right to claim damages for advertising rights conferred in the Signage Agreement;</t>
  </si>
  <si>
    <t>(ii) However, Fawziah Holdings is not entitled to be compensated with its claim for the sum of RM65,182,920 as the said amount is unenforceable for having contravened Section 75 (illustrations (d), (e), (f) and (g)) of the Contracts Act 1950;</t>
  </si>
  <si>
    <t>(iii) Instead, damages are to be assessed in respect of the loss suffered by Fawziah Holdings taking into account the duration of the Replacement Concession Agreement dated 13 February 1992 any advertising rights that may have been granted therein;</t>
  </si>
  <si>
    <t>(iv) The agreement with respect to “future contracts” is void and thus, clause 10 of the Sale Agreement dated 31 March 1988 which purports to impose upon Metramac the obligation to set up a trust account for the benefit of Fawziah Holdings does not arise; and</t>
  </si>
  <si>
    <t>(v) Metramac’s counter claim was dismissed with costs.</t>
  </si>
  <si>
    <t>Both Metramac and Fawziah Holdings appealed against the above decision to the Court of Appeal (“Appeals”) and the Appeals were heard on 30 August 2005.  The Court of Appeal reserved its judgement on the Appeals.</t>
  </si>
  <si>
    <t>The Motion was heard on 24 October 2005 and the Court of Appeal on 25 October 2005 ordered that:</t>
  </si>
  <si>
    <t>(i) upon undertaking by Fawziah Holdings to abide by any order that may be made by the court as to damages to Metramac as a result of this order, Metramac be and are hereby restrained whether by theirs servants or agents or howsoever otherwise from disposing of or dissipating any of their assets within the jurisdiction, including monies which they may receive hereafter up to a limit of RM100.0 million until further order; and</t>
  </si>
  <si>
    <t>(ii) the cost is to follow the event of the appeal; and</t>
  </si>
  <si>
    <t>(iii) the penal code notice under Form 87(c) of the Rules of the High Court 1980 be endorsed unto this order.</t>
  </si>
  <si>
    <t>(“Restraining Order”)</t>
  </si>
  <si>
    <t>Metramac has on 21 November 2005 filed a Notice of Motion to obtain leave to appeal to the Federal Court against the Restraining Order.</t>
  </si>
  <si>
    <t>On 12 January 2006, the Court of Appeal delivered its judgment on the Appeals as follows:-</t>
  </si>
  <si>
    <t>(i) Judgment to be entered in Fawziah Holdings favour and against Metramac for the sum of RM65,182,920.00;</t>
  </si>
  <si>
    <t>(ii) Interest on the aforesaid judgment at the rate of 4% from the date of the Writ of Summons (“Writ”) until 12 January 2006 and thereafter at 8%;</t>
  </si>
  <si>
    <t>(iii) There shall be an inquiry to be held before the registrar of the High Court into the sums received by Metramac from any source whatsoever under the Replacement Concession Agreement dated 13 February 1992 less all such just and true expenses as the Registrar may in accordance with law permit;</t>
  </si>
  <si>
    <t>(iv) That the parties be at liberty to lead evidence before the Registrar at the inquiry aforesaid;</t>
  </si>
  <si>
    <t>(v) That the registrar shall after due inquiry certify the sum so received as aforesaid by Metramac;</t>
  </si>
  <si>
    <t>(vi) That the sum so certified by the registrar together with interest thereon at the rate of 4% per annum, simple interest with effect from the date of the Writ shall be paid by Metramac to Fawziah Holdings; and</t>
  </si>
  <si>
    <t xml:space="preserve">(vii) That the parties shall be generally at liberty to apply to the High Court in respect of any or all of the orders (iii) to (vi) above; </t>
  </si>
  <si>
    <t>(“Court of Appeal Judgment”)</t>
  </si>
  <si>
    <t>A Notice of Motion for a stay of execution of Court of Appeal Judgment was filed by Metramac on 18 January 2006 (“Motion for Stay”) and the same is fixed for hearing on 23 February 2006 together with Fawziah Holdings' Notice of Motion dated 25 January 2006 for, inter alia, fortification of the Restraining Order (“Motion for Fortification”).</t>
  </si>
  <si>
    <t>On 10 February 2006, Metramac filed two Notices of Motion and supporting affidavits to seek leave to appeal to the Federal Court against the Court of Appeal Judgment. An affidavit to oppose the Motion for Fortification was also filed on the same day.</t>
  </si>
  <si>
    <t>Metramac’s Notices of Motion for leave to appeal to the Federal Court against the Restraining Order and the Court of Appeal Judgment had been fixed for hearing on 22 February 2006 and were adjourned to 6 March 2006 and 7 March 2006.</t>
  </si>
  <si>
    <t>On 23 February 2006, the Court of Appeal heard the Motion for Stay and the Motion for Fortification and adjourned the same to 1 March 2006 for decision.</t>
  </si>
  <si>
    <t>Messrs Shafee &amp; Co., the solicitors for Metramac is of the opinion that Metramac’s motion for leave to appeal against the Court of Appeal Judgment should be allowed as it raises several important questions of general principles decided for the first time and/or questions of importance upon which further argument and decision of the Federal Court would be to public advantage. Messrs. Shafee &amp; Co. further opines that if these questions are decided in Metramac’s favour, there are strong prospects for Metramac to succeed at the Federal Court.</t>
  </si>
  <si>
    <t xml:space="preserve">Profit/(loss) before taxation </t>
  </si>
  <si>
    <t xml:space="preserve">Profit/(loss) after taxation </t>
  </si>
  <si>
    <t>Net profit/(loss) attributable to shareholders</t>
  </si>
  <si>
    <t>Net loss for the Period</t>
  </si>
  <si>
    <t>(9.36) sen</t>
  </si>
  <si>
    <t>(9.35) sen</t>
  </si>
  <si>
    <t>(26.10) sen</t>
  </si>
  <si>
    <t>(26.09) sen</t>
  </si>
  <si>
    <t>Net loss for the period</t>
  </si>
  <si>
    <t>Net loss attributable to the shareholders</t>
  </si>
  <si>
    <t>Basic loss per share (sen)</t>
  </si>
  <si>
    <t>Diluted loss per share (sen)</t>
  </si>
  <si>
    <t>Provision for potential damages</t>
  </si>
  <si>
    <t>For the period under review, the Group recorded turnover and pre-tax loss of RM290.7 million and RM3.7 million respectively, representing a decline of 25.5% and 108.1% year on year respectively.  Contribution from all key divisions have improved except for its engineering and construction division and property division. The pre-tax loss was due to a provision for potential damages of RM93.6 million in a subsidiary.  Excluding the said provision, the year on year pre-tax profit showed an increase of 99.0%.</t>
  </si>
  <si>
    <t>For the quarter under review, the Group recorded turnover and pre-tax loss of RM92.4 million and RM76.1 million respectively, representing a decline of 16.0% and 309.8% quarter on quarter respectively.  The lower turnover was attributed to lower progress billings at its engineering and construction division.  The pre-tax loss was due to a provision for potential damages of RM93.6 million in a subsidiary.  Excluding the said provision, the quarter on quarter pre-tax profit showed an decline of 51.9%.</t>
  </si>
  <si>
    <t>(c) Fawziah Holdings Sdn Bhd (“Fawziah Holdings”) vs. Metramac Corporation Sdn Bhd (“Metramac”)</t>
  </si>
  <si>
    <t>Without any prejudice to the case mentioned above, a subsidiary has made a provision for potential damages of RM93.6 million in the unaudited financial statement for the current quarter ended 31 December 2005.</t>
  </si>
  <si>
    <t xml:space="preserve">Earnings/(loss) per share </t>
  </si>
  <si>
    <t>In the interim, Fawziah Holdings has filed a Notice of Motion (“Motion”) praying for an order inter alia, that Metramac and/or its directors, servants and/or agents or whoever otherwise be restrained from disposing, conveying and/or dealing with the assets of Metramac in any manner that would frustrate, prejudice and/or defeat Fawziah Holdings’ claim against Metramac or alternatively, an order that Metramac set aside a sum of RM165.0 million in a joint account of Fawziah Holdings and Metramac to satisfy the judgement that may be obtained by Fawziah Holdings in the Appeals.</t>
  </si>
  <si>
    <t>Basic earnings per share is calculated by dividing the net loss attributable to ordinary shareholders by the weighted average number of ordinary shares in issue during the period, excluding the weighted average treasury shares held by the Company.</t>
  </si>
  <si>
    <t>There were no unusual items affecting assets, liability, equity, net income or cash flows except for the provision for potential damagaes made as per Note  23(c).</t>
  </si>
  <si>
    <t>Audited</t>
  </si>
  <si>
    <t>RM'000</t>
  </si>
  <si>
    <t>Fixed Assets</t>
  </si>
  <si>
    <t>Investment in Associated Companies</t>
  </si>
  <si>
    <t>Property Development Expenditure</t>
  </si>
  <si>
    <t>Goodwill On Consolidation</t>
  </si>
  <si>
    <t>Sinking Fund</t>
  </si>
  <si>
    <t>Current Assets</t>
  </si>
  <si>
    <t>Stocks</t>
  </si>
  <si>
    <t>Trade Debtors</t>
  </si>
  <si>
    <t>Other Debtors</t>
  </si>
  <si>
    <t>Project Development Expenditure</t>
  </si>
  <si>
    <t>Deposits</t>
  </si>
  <si>
    <t>Current Liabilities</t>
  </si>
  <si>
    <t>Trade Creditors</t>
  </si>
  <si>
    <t>Other Creditors</t>
  </si>
  <si>
    <t>Short Term Borrowings</t>
  </si>
  <si>
    <t>Hire Purchase and Leasing Creditors</t>
  </si>
  <si>
    <t>Provision for Taxation</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</si>
  <si>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</si>
  <si>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</si>
  <si>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</si>
  <si>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</si>
  <si>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</si>
  <si>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</si>
  <si>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</si>
  <si>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</si>
  <si>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</si>
  <si>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</si>
  <si>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</si>
  <si>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</si>
  <si>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</si>
  <si>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</si>
  <si>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CONDENSED UNAUDITED CONSOLIDATED INCOME STATEMENT</t>
  </si>
  <si>
    <t>INDIVIDUAL PERIOD</t>
  </si>
  <si>
    <t>CUMULATIVE PERIOD</t>
  </si>
  <si>
    <t>Current Year</t>
  </si>
  <si>
    <t>Preceding Year</t>
  </si>
  <si>
    <t>Quarter</t>
  </si>
  <si>
    <t>Corresp. Quarter</t>
  </si>
  <si>
    <t>To Date</t>
  </si>
  <si>
    <t>Revenue</t>
  </si>
  <si>
    <t>Other operating income</t>
  </si>
  <si>
    <t>Total expenses</t>
  </si>
  <si>
    <t>Profit from operations</t>
  </si>
  <si>
    <t>Finance cost</t>
  </si>
  <si>
    <t>Taxation</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</si>
  <si>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</si>
  <si>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</si>
  <si>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</si>
  <si>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</si>
  <si>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</si>
  <si>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</si>
  <si>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</si>
  <si>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</si>
  <si>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</si>
  <si>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</si>
  <si>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</si>
  <si>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</si>
  <si>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</si>
  <si>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</si>
  <si>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</si>
  <si>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 xml:space="preserve">Dividends </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</si>
  <si>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</si>
  <si>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</si>
  <si>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</si>
  <si>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</si>
  <si>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</si>
  <si>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</si>
  <si>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</si>
  <si>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</si>
  <si>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</si>
  <si>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</si>
  <si>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</si>
  <si>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</si>
  <si>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</si>
  <si>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</si>
  <si>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</si>
  <si>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</si>
  <si>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</si>
  <si>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</si>
  <si>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</si>
  <si>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</si>
  <si>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</si>
  <si>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</si>
  <si>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</si>
  <si>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</si>
  <si>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</si>
  <si>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</si>
  <si>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</si>
  <si>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</si>
  <si>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</si>
  <si>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</si>
  <si>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</si>
  <si>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</si>
  <si>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</si>
  <si>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</si>
  <si>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</si>
  <si>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</si>
  <si>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</si>
  <si>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</si>
  <si>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</si>
  <si>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</si>
  <si>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</si>
  <si>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</si>
  <si>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</si>
  <si>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</si>
  <si>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</si>
  <si>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</si>
  <si>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</si>
  <si>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</si>
  <si>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</si>
  <si>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</si>
  <si>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</si>
  <si>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</si>
  <si>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</si>
  <si>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</si>
  <si>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</si>
  <si>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</si>
  <si>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</si>
  <si>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</si>
  <si>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</si>
  <si>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</si>
  <si>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</si>
  <si>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</si>
  <si>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</si>
  <si>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</si>
  <si>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</si>
  <si>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</si>
  <si>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</si>
  <si>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</si>
  <si>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MAR 2003</t>
  </si>
  <si>
    <t>Expressway</t>
  </si>
  <si>
    <t>Reclass</t>
  </si>
  <si>
    <t>Actual/original</t>
  </si>
  <si>
    <t>Actual</t>
  </si>
  <si>
    <t>Services</t>
  </si>
  <si>
    <t>Amount due from  Jointly Control Entities</t>
  </si>
  <si>
    <t>Jointly Controlled Entities</t>
  </si>
  <si>
    <t>Tax Recoverable</t>
  </si>
  <si>
    <t>9. Valuation of Property, Plant and Equipment</t>
  </si>
  <si>
    <t>10. Material Events Subsequent to the end of the Interim Period</t>
  </si>
  <si>
    <t>11. Changes in the Composition of the Group</t>
  </si>
  <si>
    <t>12. Changes in Contingent Liabilities or Assets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</si>
  <si>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</si>
  <si>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</si>
  <si>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</si>
  <si>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</si>
  <si>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</si>
  <si>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</si>
  <si>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</si>
  <si>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</si>
  <si>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</si>
  <si>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Corporate Guarantee given by the Company on behalf of the Jointly Controlled Entity/Associate</t>
  </si>
  <si>
    <t>- Unsecured</t>
  </si>
  <si>
    <t>18. Profit on sale of Unquoted Investments and /or Properties</t>
  </si>
  <si>
    <t>The interim financial statements of the group is unaudited and has been prepared in accordance with the requirements of MASB 26 Interim Financial Reporting.</t>
  </si>
  <si>
    <t>The valuation of land and building have been brought forward, without amendment from the previous annual report.</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</si>
  <si>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</si>
  <si>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</si>
  <si>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</si>
  <si>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</si>
  <si>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</si>
  <si>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</si>
  <si>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</si>
  <si>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</si>
  <si>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</si>
  <si>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CHAN BEE KUAN (MAICSA No. 7003851)</t>
  </si>
  <si>
    <t>a) Basic</t>
  </si>
  <si>
    <t>Weighted average number of ordinary shares in issue</t>
  </si>
  <si>
    <t>b) Diluted</t>
  </si>
  <si>
    <t>Adjustment for assumed conversion of warrants</t>
  </si>
  <si>
    <t>Adjustment for assumed conversion of employee share option scheme</t>
  </si>
  <si>
    <t>2004</t>
  </si>
  <si>
    <t xml:space="preserve">Treasury </t>
  </si>
  <si>
    <t>Shares</t>
  </si>
  <si>
    <t>Treasury Shares</t>
  </si>
  <si>
    <t>Net Profit for the Period</t>
  </si>
  <si>
    <t>Dilution of Interest</t>
  </si>
  <si>
    <t>Gain/(Loss) disposals</t>
  </si>
  <si>
    <t>TAN KON LING (MAICSA No. 7031438)</t>
  </si>
  <si>
    <t>NOTES TO THE LISTING REQUIREMENTS OF BURSA MALAYSIA SECURITIES BERHAD</t>
  </si>
  <si>
    <t>Investment Properties</t>
  </si>
  <si>
    <t>Deferred Assets</t>
  </si>
  <si>
    <t>At 1st April 2004</t>
  </si>
  <si>
    <t>24. Dividend</t>
  </si>
  <si>
    <t>25. Earnings per Share</t>
  </si>
  <si>
    <t>--------------------------------Non Distributable-----------------------------------</t>
  </si>
  <si>
    <t>--------------------------------Non Distributable----------------------------------</t>
  </si>
  <si>
    <t>Share of profits and losses from jointly controlled</t>
  </si>
  <si>
    <t xml:space="preserve">Share of profits and losses from jointly </t>
  </si>
  <si>
    <t>13. Review of Performance of the Company and its principal subsidiaries.</t>
  </si>
  <si>
    <t>On 1 October 2002, the Claimants had submitted the memorial and supporting documents to ICSID through its legal counsels.  The Republic of Chile had filed its counter-memorial on 9 June 2003 requesting dismissal of all claims recourse.  The Claimants through its counsels had filed the rejoiner on 15 September 2003.  Hearing was held on 9 December 2003 at Washington D.C.  On the 27 May 2004, the Company announced that it had received notification from the Company's legal advisors on 26 May 2004 that the Arbitral Tribunal unanimously decided that the Respondent had breached its obligations under Article 3(1) of the Bilateral Investment Treaty and shall pay the Claimants the amount of USD5,871,322.42 as damages.  The Respondent shall also pay compound interest on such amount from November 5, 1998 based on the annual Libor on November 5 of each year since November 5, 1998 until full payment of the awarded amount of damages.  All other claims filed in the arbitration shall be considered dismissed.</t>
  </si>
  <si>
    <t>entities and associates</t>
  </si>
  <si>
    <t>controlled entities and associates</t>
  </si>
  <si>
    <t>Cash and Bank Balances</t>
  </si>
  <si>
    <t>Other Investments</t>
  </si>
  <si>
    <t>Concession Assets</t>
  </si>
  <si>
    <t>Real Property Assets</t>
  </si>
  <si>
    <t>MAR 2005</t>
  </si>
  <si>
    <t>Currency translation differences</t>
  </si>
  <si>
    <t>Current Year    to date</t>
  </si>
  <si>
    <t>1. Memorial by the Respondent to be filed by 23 July 2005;</t>
  </si>
  <si>
    <t>2. Counter-Memorial by the Claimants to be filed by 23 November 2005;</t>
  </si>
  <si>
    <t>3. Reply by the Respondent to be filed by 4 January 2006;</t>
  </si>
  <si>
    <t>4. Rejoinder by MTD to be filed by 15 February 2006; and</t>
  </si>
  <si>
    <t>5. Hearing fixed on 13-14 March 2006.</t>
  </si>
  <si>
    <t>2005</t>
  </si>
  <si>
    <t xml:space="preserve">(a) 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</si>
  <si>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The Condensed Unaudited Consolidated Income Statements should be read in conjunction with the Annual Financial Statements for the year ended 31 March 2005</t>
  </si>
  <si>
    <t>The Condensed Unaudited Consolidated Balance Sheet should be read in conjunction with the Annual Financial Statements for the year ended 31 March 2005</t>
  </si>
  <si>
    <t>The interim financial report should be read in conjunction with the audited financial statements of the Group for the year ended 31 March 2005.</t>
  </si>
  <si>
    <t>The accounting policies, methods of computation and basis of consolidation adopted by the Group are consistent with those adopted in the financial statements for the year ended 31 March 2005.</t>
  </si>
  <si>
    <t>The audit report in respect of the financial statements for the year ended 31 March 2005 was not qualified.</t>
  </si>
  <si>
    <t>There were no issuance and repayment of debt and equity securities, shares buy backs, share cancellation, shares held as treasury shares, repurchase and resale of treasury shares for the current financial quarter under review except for the following:</t>
  </si>
  <si>
    <t>The Condensed Unaudited Consolidated Statement of Changes in Equity should be read in conjunction with the Annual Financial Statements for the year ended 31 March 2005</t>
  </si>
  <si>
    <t>The Condensed Unaudited Consolidated Cash Flow Statement should be read in conjunction with the Annual Financial Statements for the year ended 31 March 2005</t>
  </si>
  <si>
    <t>At 1st April 2005</t>
  </si>
  <si>
    <t>There were no change in the composition of the Group for the current financial quarter under review.</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</si>
  <si>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period was arrived as follow: </t>
  </si>
  <si>
    <t>Corresp. Period</t>
  </si>
  <si>
    <t>Between 1996 and 1997, the Claimants invested approximately USD17.5 million in a specific real estate project in the Municipality of Pirque, 40 km south of Santiago, Chile. The investment was one on the premise that the necessary regulatory approvals will be granted by the Respondent. The approvals required however, was subsequently refused by the Respondent on grounds that the project was contrary to government policy. These actions have resulted in a decline in the value of the investments as well as the potential profits that the project would have generated, resulting in the Claimants incurring large costs in the project which the Respondent claimed could not be realised. The Arbitration Request is in relation to the Claimants' claim that the action and omission of the Respondent constitutes a violation of the Treaty for the Promotion and Protection of Investments between Malaysia and the Republic of Chile dated 11 November 1992 and a breach of investment contract and for the loss and damages to the Claimants by reason thereof.</t>
  </si>
  <si>
    <t>The disproportionate tax charge of the Group for the current quarter under review is principally due to non taxable gains on disposal of quoted securities, disallowable expenses and interest restriction on finance charges.</t>
  </si>
  <si>
    <t>A. Proposed Capital Repayment</t>
  </si>
  <si>
    <t>The Proposed Capital Repayment is conditional upon the following being obtained:</t>
  </si>
  <si>
    <t>(i) the approval of the shareholders of MTD Capital at an extraordinary general meeting to be convened for the Proposed Capital Repayment;</t>
  </si>
  <si>
    <t>(ii) the order of the High Court of Malaya confirming the Proposed Capital Repayment pursuant to Section 64 of the Companies Act, 1965; and</t>
  </si>
  <si>
    <t>(iii) the approval/consent of any other relevant authorities and/or parties, if required.</t>
  </si>
  <si>
    <t>The Proposed Capital Repayment is conditional upon the successful implementation of the proposed capital repayment of MTD InfraPerdana.</t>
  </si>
  <si>
    <t>(a) The Company was informed by its Legal Advisers on 31 March 2005 that pursuant to the first meeting on 23 March 2005 held in Paris, of the Respondent's application to ICSID for the annulment of the Arbitral Award dated 25 May 2004, the Ad-Hoc Committee comprising of 3 persons appointed from the Panel of Arbitrators of ICSID, had decided, inter alia, on the following matters :-</t>
  </si>
  <si>
    <t>No interim dividend has been proposed for the current quarter under review.</t>
  </si>
  <si>
    <t>The shareholders of the Company had approved the Proposed Capital Repayment at the Extraordinary General Meeting held on 23 September 2005.</t>
  </si>
  <si>
    <t>23. Material Litigation(cont'd)</t>
  </si>
  <si>
    <t>Net Current Assets/(Liabilities)</t>
  </si>
  <si>
    <t>The Proposed Capital Repayment will be funded by the proceeds to be received from the proposed capital repayment of MTD InfraPerdana Bhd ("MTD InfraPerdana"), a 78.59% owned subsidiary of MTD as at 18 November 2005.</t>
  </si>
  <si>
    <t>The Board of Directors expects current year performance to improve.  Contribution from the Group's expressway division is expected to be strong especially with East Coast Expressway I contributing a full year earnings.  The slow implementation of projects will have an impact on its engineering and construction division.  The ongoing initiatives taken by the Group to actively seeking overseas toll road projects will provide the platform for the Group to benefit from long term sustainable earnings from toll concessions and from future construction jobs.  Contribution will however be felt over the longer term.</t>
  </si>
  <si>
    <t xml:space="preserve"> - Share of Associated Companies/Jointly Controlled Entities</t>
  </si>
  <si>
    <t>The Company had on 30 May 2005, announced a capital repayment to be effected by way of cash distribution to the shareholders of the Company of RM0.30 for every one ordinary share of RM1.00 each held in the Company via the reduction of the share premium account balance on a date to be determined later.</t>
  </si>
  <si>
    <t>Quarterly report on consolidated results for the financial quarter ended 31 December 2005</t>
  </si>
  <si>
    <t>FOR THE FINANCIAL QUARTER ENDED 31 DECEMBER 2005</t>
  </si>
  <si>
    <t>AS AT 31 DECEMBER 2005</t>
  </si>
  <si>
    <t>DEC 2005</t>
  </si>
  <si>
    <t>For The Financial Quarter Ended 31 December 2005</t>
  </si>
  <si>
    <t>DEC 2004</t>
  </si>
  <si>
    <t>QUARTERLY UNAUDITED RESULTS FOR THE PERIOD ENDED 31 DECEMBER 2005</t>
  </si>
  <si>
    <t>(a) The issuance of 1,413,500 ordinary shares of RM1 each pursuant to the Company's warrants exercised.</t>
  </si>
  <si>
    <t>(b) During the financial quarter and financial period ended 31 December 2005, the Company bought back 2,000 and 5,826,500 shares from the open market at an average purchase price of RM1.97 and RM2.25 per share respectively.  The total consideration paid for the shares buy back including transaction costs were RM3,969 and RM13,129,282 respectively financed by internally generated funds.  The shares bought back are held as treasury shares in accordance with the requirements of Section 67A of the Companies Act, 1965.  As at 31 December 2005, the total shares bought back, all of which are held as treasury shares, amounted to 19,055,400 shares and none of them were sold or cancelled during the financial year.</t>
  </si>
  <si>
    <t xml:space="preserve">Current Year </t>
  </si>
  <si>
    <t>Preceding</t>
  </si>
  <si>
    <t>Dividend paid:</t>
  </si>
  <si>
    <t>2004 - 4.0% less tax paid on 18 Oct 2004</t>
  </si>
  <si>
    <t>2005 - 4.0% less tax paid on 20 Oct 2005</t>
  </si>
  <si>
    <t>Total Group borrowings as at 31 December 2005 are as follows :-</t>
  </si>
  <si>
    <t>31 December 2005</t>
  </si>
  <si>
    <t xml:space="preserve">(a) There was no purchases and disposals of quoted securities for the current financial period ended 31 December 2005. </t>
  </si>
  <si>
    <t>(b) As at 31 December 2005, value of investment in quoted shares and warrants:</t>
  </si>
  <si>
    <t>6.35 sen</t>
  </si>
  <si>
    <t>5.98 sen</t>
  </si>
  <si>
    <t>1.20 sen</t>
  </si>
  <si>
    <t>1.13 sen</t>
  </si>
  <si>
    <t>Share of loss of an unincorporated joint venture</t>
  </si>
  <si>
    <t xml:space="preserve">Share of loss of an unincorporated joint </t>
  </si>
  <si>
    <t>venture</t>
  </si>
  <si>
    <t>There were no material events subsequent to the end of the current quarter except for the following:</t>
  </si>
  <si>
    <t>(a) Disposal of MTD Construction Sdn Bhd</t>
  </si>
  <si>
    <t>The Proposed Disposal is conditional upon the following conditions being fulfilled:</t>
  </si>
  <si>
    <t>(1) The approval of the Foreign Investment Committee.</t>
  </si>
  <si>
    <t>(2) The approval of the Securities Commission.</t>
  </si>
  <si>
    <t>(3) The approval of the Bursa Malaysia Securities Bhd.</t>
  </si>
  <si>
    <t>(4) The approval of the board of directors and shareholders of MTD Construction.</t>
  </si>
  <si>
    <t>(5) The approval of the board of directors and shareholders of MTD Equity.</t>
  </si>
  <si>
    <t>(6) The approval of the board of directors and shareholders of ACPI.</t>
  </si>
  <si>
    <t>(7) The approval of the board of directors and shareholders of MTD Capital.</t>
  </si>
  <si>
    <t>(8) The approval of the relevant financiers of MTD Construction.</t>
  </si>
  <si>
    <t>(9) The completion of the due diligence on MTD Construction and the results thereof being satisfactory to ACPI.</t>
  </si>
  <si>
    <t>Pursuant to the Company announcement on 16 February 2006, MTD Equity Sdn Bhd ("MTD Equity"), a wholly owned subsidiary of MTD Capital Bhd ("MTD Capital"), entered into a Conditional Share Sale Agreement ("Conditional SSA") with ACP Industries Bhd ("ACPI"), to dispose the entire issued and paid-up share capital of MTD Construction Sdn Bhd ("MTD Construction"), its wholly owned subsidiary, for a total consideration of RM88.0 million to be satisfied by the issuance of 88,000,000 new ordinary shares of RM1.00 each in ACPI ("Proposed Disposal").</t>
  </si>
  <si>
    <t>As at 31 Dec 2005</t>
  </si>
  <si>
    <t>As at 31 Dec 2004</t>
  </si>
  <si>
    <t>Net Assets Per Share</t>
  </si>
  <si>
    <t>On 21 February 2006, the High Court of Malaya at Kuala Lumpur had confirmed the Capital Repayment as approved in the special resolution passed by the shareholders of MTD Capital on 23 September 2005.</t>
  </si>
  <si>
    <t>28 February 2006</t>
  </si>
  <si>
    <t>(b) On 23 March 2005, MTD Construction Sdn Bhd ("MTDC"), a wholly-owned subsidiary of the Company, through its solicitors had served a Writ of Summons on AXA Affin Assurance Berhad ("AXA").  The suit involves a claim under a Contractor's All Risk Policy ("CAR Policy") underwritten by AXA and procured by MTDC in respect of a Project known as Construction and Completion of Jalan Simpang Pulai-Loijing-Gua Musang-Kuala Berang, Pakej 2 ("Project").</t>
  </si>
  <si>
    <t>The coverage period for the CAR Policy was from 11 April 1996 to 10 April 1999, which was extended to 31 January 2004, plus 24 months maintenance plus 3 months and 14 days thereafter for making good defects, imperfections, shrinkages or any other faults.  Under the terms of the CAR Policy, AXA agreed that if at any time during the period of cover, the items or any parts thereof covered by the CAR Policy shall suffer any unforeseen and sudden physical loss or damage from any cause, other than those specifically excluded, in any manner necessitating repair or replacement, AXA will indemnify MTDC in respect of such loss or damage.  MTDC contends that AXA is in breach of the CAR Policy when it failed to decide on acceptance of its liability or make payment in settlement of the claim and is claiming for inter-alia, RM38,586,234 as at August 2003 being costs for the remedial works in respect of slope failures/landslips at the Project site, alternatively damages to be assessed and costs.</t>
  </si>
</sst>
</file>

<file path=xl/styles.xml><?xml version="1.0" encoding="utf-8"?>
<styleSheet xmlns="http://schemas.openxmlformats.org/spreadsheetml/2006/main">
  <numFmts count="1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_);_(* \(#,##0.0\);_(* &quot;-&quot;?_);_(@_)"/>
    <numFmt numFmtId="180" formatCode="0.000000"/>
    <numFmt numFmtId="181" formatCode="0.00000"/>
    <numFmt numFmtId="182" formatCode="0.0000"/>
    <numFmt numFmtId="183" formatCode="0.000"/>
    <numFmt numFmtId="184" formatCode="0.0"/>
    <numFmt numFmtId="185" formatCode="_(* #,##0_);_(* \(#,##0\);_(* &quot;-&quot;??_);_(@_)"/>
    <numFmt numFmtId="186" formatCode="&quot;RM&quot;#,##0.0_);[Red]\(&quot;RM&quot;#,##0.0\)"/>
    <numFmt numFmtId="187" formatCode="[$$-C09]#,##0.00"/>
    <numFmt numFmtId="188" formatCode="[$$-C09]#,##0.0"/>
    <numFmt numFmtId="189" formatCode="[$$-C09]#,##0"/>
    <numFmt numFmtId="190" formatCode="#,##0.000_);\(#,##0.000\)"/>
    <numFmt numFmtId="191" formatCode="_(* #,##0.000_);_(* \(#,##0.000\);_(* &quot;-&quot;??_);_(@_)"/>
    <numFmt numFmtId="192" formatCode="_(* #,##0.0000_);_(* \(#,##0.0000\);_(* &quot;-&quot;??_);_(@_)"/>
    <numFmt numFmtId="193" formatCode="_(* #,##0.00000_);_(* \(#,##0.00000\);_(* &quot;-&quot;??_);_(@_)"/>
    <numFmt numFmtId="194" formatCode="_(* #,##0.000000_);_(* \(#,##0.000000\);_(* &quot;-&quot;??_);_(@_)"/>
    <numFmt numFmtId="195" formatCode="#,##0.0_);\(#,##0.0\)"/>
    <numFmt numFmtId="196" formatCode="0.00_);\(0.00\)"/>
    <numFmt numFmtId="197" formatCode="0.0_);\(0.0\)"/>
    <numFmt numFmtId="198" formatCode="0.0%"/>
    <numFmt numFmtId="199" formatCode="&quot;RM&quot;#,##0.000_);[Red]\(&quot;RM&quot;#,##0.000\)"/>
    <numFmt numFmtId="200" formatCode="&quot;RM&quot;#,##0.0000_);[Red]\(&quot;RM&quot;#,##0.0000\)"/>
    <numFmt numFmtId="201" formatCode="&quot;RM&quot;#,##0.00000_);[Red]\(&quot;RM&quot;#,##0.00000\)"/>
    <numFmt numFmtId="202" formatCode="&quot;RM&quot;#,##0.000000_);[Red]\(&quot;RM&quot;#,##0.000000\)"/>
    <numFmt numFmtId="203" formatCode="&quot;RM&quot;#,##0.0000000_);[Red]\(&quot;RM&quot;#,##0.0000000\)"/>
    <numFmt numFmtId="204" formatCode="0.000%"/>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0.0000_);\(#,##0.0000\)"/>
    <numFmt numFmtId="228" formatCode="hh:mm:ss\ AM/PM_)"/>
    <numFmt numFmtId="229" formatCode="dd\-mmm\-yy_)"/>
    <numFmt numFmtId="230" formatCode="0_)"/>
    <numFmt numFmtId="231" formatCode="mm/dd/yy_)"/>
    <numFmt numFmtId="232" formatCode="hh:mm_)"/>
    <numFmt numFmtId="233" formatCode="#,##0.00000_);\(#,##0.00000\)"/>
    <numFmt numFmtId="234" formatCode="mm/dd/yy"/>
    <numFmt numFmtId="235" formatCode="m/d/yy\ h:mm\ AM/PM"/>
    <numFmt numFmtId="236" formatCode="&quot;RM&quot;#,##0.000_);\(&quot;RM&quot;#,##0.000\)"/>
    <numFmt numFmtId="237" formatCode="&quot;RM&quot;#,##0.0000_);\(&quot;RM&quot;#,##0.0000\)"/>
    <numFmt numFmtId="238" formatCode="_(* #,##0.0000_);_(* \(#,##0.0000\);_(* &quot;-&quot;?????_);_(@_)"/>
    <numFmt numFmtId="239" formatCode="_(* #,##0.000_);_(* \(#,##0.000\);_(* &quot;-&quot;?????_);_(@_)"/>
    <numFmt numFmtId="240" formatCode="_(* #,##0.00_);_(* \(#,##0.00\);_(* &quot;-&quot;?????_);_(@_)"/>
    <numFmt numFmtId="241" formatCode="_(* #,##0.0_);_(* \(#,##0.0\);_(* &quot;-&quot;?????_);_(@_)"/>
    <numFmt numFmtId="242" formatCode="0.00000000000000"/>
    <numFmt numFmtId="243" formatCode="0.0000000000000"/>
    <numFmt numFmtId="244" formatCode="0.000000000000"/>
    <numFmt numFmtId="245" formatCode="0.00000000000"/>
    <numFmt numFmtId="246" formatCode="0.0000000000"/>
    <numFmt numFmtId="247" formatCode="0.000000000"/>
    <numFmt numFmtId="248" formatCode="0.00000000"/>
    <numFmt numFmtId="249" formatCode="0.0000000"/>
    <numFmt numFmtId="250" formatCode="0.0000%"/>
    <numFmt numFmtId="251" formatCode="0.00000%"/>
    <numFmt numFmtId="252" formatCode="_-* #,##0.0_-;\-* #,##0.0_-;_-* &quot;-&quot;?_-;_-@_-"/>
    <numFmt numFmtId="253" formatCode="hh:mm\ AM/PM"/>
    <numFmt numFmtId="254" formatCode="0.000%;[Red]\-0.000%"/>
    <numFmt numFmtId="255" formatCode="0.00000%;[Red]\-0.00000%"/>
    <numFmt numFmtId="256" formatCode="#,##0.00000;[Red]\-#,##0.00000"/>
    <numFmt numFmtId="257" formatCode="#,##0.000;[Red]\-#,##0.000"/>
    <numFmt numFmtId="258" formatCode="0.00%;[Red]\-0.00%"/>
    <numFmt numFmtId="259" formatCode="0.0000%;[Red]\-0.0000%"/>
    <numFmt numFmtId="260" formatCode="hh:mm\ AM/PM_)"/>
    <numFmt numFmtId="261" formatCode="mmmm\ d\,\ yyyy"/>
    <numFmt numFmtId="262" formatCode="d/mmm"/>
    <numFmt numFmtId="263" formatCode="&quot;RM&quot;#,##0;[Red]&quot;RM&quot;#,##0"/>
    <numFmt numFmtId="264" formatCode="#,##0.000000_);\(#,##0.000000\)"/>
    <numFmt numFmtId="265" formatCode="#,##0.0000000_);\(#,##0.0000000\)"/>
    <numFmt numFmtId="266" formatCode="#,##0.00000000_);\(#,##0.00000000\)"/>
    <numFmt numFmtId="267" formatCode="#,##0.000000000_);\(#,##0.000000000\)"/>
    <numFmt numFmtId="268" formatCode="#,##0.0000000000_);\(#,##0.0000000000\)"/>
    <numFmt numFmtId="269" formatCode="_(* #,##0.0000000_);_(* \(#,##0.0000000\);_(* &quot;-&quot;??_);_(@_)"/>
    <numFmt numFmtId="270" formatCode="0.000000%"/>
    <numFmt numFmtId="271" formatCode="0.0000000%"/>
    <numFmt numFmtId="272" formatCode="#,##0.00000"/>
    <numFmt numFmtId="273" formatCode="#,##0.000000"/>
    <numFmt numFmtId="274" formatCode="d/mmm/yy"/>
    <numFmt numFmtId="275" formatCode="#,##0;[Red]#,##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71">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39" applyFont="1">
      <alignment/>
      <protection/>
    </xf>
    <xf numFmtId="0" fontId="1" fillId="0" borderId="0" xfId="39">
      <alignment/>
      <protection/>
    </xf>
    <xf numFmtId="0" fontId="4" fillId="0" borderId="0" xfId="39" applyFont="1">
      <alignment/>
      <protection/>
    </xf>
    <xf numFmtId="0" fontId="7" fillId="0" borderId="0" xfId="39" applyFont="1">
      <alignment/>
      <protection/>
    </xf>
    <xf numFmtId="0" fontId="6" fillId="0" borderId="0" xfId="39" applyFont="1" applyAlignment="1">
      <alignment horizontal="center"/>
      <protection/>
    </xf>
    <xf numFmtId="0" fontId="6" fillId="0" borderId="0" xfId="39" applyFont="1" applyFill="1" applyAlignment="1">
      <alignment horizontal="center"/>
      <protection/>
    </xf>
    <xf numFmtId="0" fontId="6" fillId="0" borderId="0" xfId="39" applyFont="1" applyFill="1">
      <alignment/>
      <protection/>
    </xf>
    <xf numFmtId="15" fontId="2" fillId="0" borderId="0" xfId="39" applyNumberFormat="1" applyFont="1" applyFill="1" applyAlignment="1">
      <alignment horizontal="center"/>
      <protection/>
    </xf>
    <xf numFmtId="15" fontId="6" fillId="0" borderId="0" xfId="3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39" applyNumberFormat="1" applyFont="1" applyFill="1">
      <alignment/>
      <protection/>
    </xf>
    <xf numFmtId="185" fontId="6" fillId="0" borderId="0" xfId="39" applyNumberFormat="1" applyFont="1">
      <alignment/>
      <protection/>
    </xf>
    <xf numFmtId="185" fontId="6" fillId="0" borderId="7" xfId="39" applyNumberFormat="1" applyFont="1" applyFill="1" applyBorder="1">
      <alignment/>
      <protection/>
    </xf>
    <xf numFmtId="185" fontId="6" fillId="0" borderId="0" xfId="39" applyNumberFormat="1" applyFont="1" applyFill="1" applyBorder="1">
      <alignment/>
      <protection/>
    </xf>
    <xf numFmtId="185" fontId="6" fillId="0" borderId="7" xfId="15" applyNumberFormat="1" applyFont="1" applyBorder="1" applyAlignment="1">
      <alignment/>
    </xf>
    <xf numFmtId="185" fontId="6" fillId="0" borderId="8" xfId="39" applyNumberFormat="1" applyFont="1" applyFill="1" applyBorder="1">
      <alignment/>
      <protection/>
    </xf>
    <xf numFmtId="185" fontId="6" fillId="0" borderId="0" xfId="39" applyNumberFormat="1" applyFont="1" applyFill="1" applyAlignment="1">
      <alignment horizontal="center"/>
      <protection/>
    </xf>
    <xf numFmtId="15" fontId="6" fillId="0" borderId="0" xfId="39" applyNumberFormat="1" applyFont="1" applyAlignment="1">
      <alignment horizontal="center"/>
      <protection/>
    </xf>
    <xf numFmtId="43" fontId="6" fillId="0" borderId="0" xfId="15" applyNumberFormat="1" applyFont="1" applyAlignment="1">
      <alignment horizontal="right"/>
    </xf>
    <xf numFmtId="185" fontId="6" fillId="0" borderId="0" xfId="39" applyNumberFormat="1" applyFont="1" applyAlignment="1">
      <alignment horizontal="right"/>
      <protection/>
    </xf>
    <xf numFmtId="15" fontId="2" fillId="0" borderId="0" xfId="3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41" applyNumberFormat="1" applyFont="1" applyAlignment="1">
      <alignment/>
      <protection/>
    </xf>
    <xf numFmtId="3" fontId="6" fillId="0" borderId="0" xfId="4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41" applyNumberFormat="1" applyFont="1" applyAlignment="1">
      <alignment/>
      <protection/>
    </xf>
    <xf numFmtId="0" fontId="6" fillId="0" borderId="0" xfId="41" applyNumberFormat="1" applyFont="1" applyBorder="1" applyAlignment="1">
      <alignment/>
      <protection/>
    </xf>
    <xf numFmtId="0" fontId="11" fillId="0" borderId="0" xfId="47" applyFont="1" applyFill="1">
      <alignment/>
      <protection/>
    </xf>
    <xf numFmtId="0" fontId="0" fillId="0" borderId="0" xfId="47" applyFill="1">
      <alignment/>
      <protection/>
    </xf>
    <xf numFmtId="0" fontId="12" fillId="0" borderId="0" xfId="47" applyFont="1" applyFill="1">
      <alignment/>
      <protection/>
    </xf>
    <xf numFmtId="0" fontId="13" fillId="0" borderId="0" xfId="47" applyFont="1" applyFill="1">
      <alignment/>
      <protection/>
    </xf>
    <xf numFmtId="0" fontId="6" fillId="0" borderId="0" xfId="47" applyFont="1" applyFill="1">
      <alignment/>
      <protection/>
    </xf>
    <xf numFmtId="0" fontId="2" fillId="0" borderId="0" xfId="47" applyFont="1" applyFill="1">
      <alignment/>
      <protection/>
    </xf>
    <xf numFmtId="0" fontId="6" fillId="0" borderId="0" xfId="47" applyFont="1" applyFill="1" applyAlignment="1">
      <alignment wrapText="1"/>
      <protection/>
    </xf>
    <xf numFmtId="0" fontId="6" fillId="0" borderId="0" xfId="47" applyFont="1" applyFill="1" applyAlignment="1">
      <alignment horizontal="center"/>
      <protection/>
    </xf>
    <xf numFmtId="185" fontId="6" fillId="0" borderId="0" xfId="15" applyNumberFormat="1" applyFont="1" applyFill="1" applyBorder="1" applyAlignment="1">
      <alignment/>
    </xf>
    <xf numFmtId="185" fontId="6" fillId="0" borderId="3" xfId="15" applyNumberFormat="1" applyFont="1" applyFill="1" applyBorder="1" applyAlignment="1">
      <alignment/>
    </xf>
    <xf numFmtId="0" fontId="6" fillId="0" borderId="0" xfId="47" applyFont="1" applyFill="1" applyAlignment="1">
      <alignment horizontal="centerContinuous"/>
      <protection/>
    </xf>
    <xf numFmtId="0" fontId="13" fillId="0" borderId="0" xfId="47" applyFont="1" applyFill="1" applyAlignment="1">
      <alignment horizontal="center"/>
      <protection/>
    </xf>
    <xf numFmtId="0" fontId="6" fillId="0" borderId="0" xfId="47" applyFont="1" applyFill="1" applyAlignment="1">
      <alignment horizontal="right"/>
      <protection/>
    </xf>
    <xf numFmtId="3" fontId="6" fillId="0" borderId="0" xfId="47" applyNumberFormat="1" applyFont="1" applyFill="1">
      <alignment/>
      <protection/>
    </xf>
    <xf numFmtId="3" fontId="6" fillId="0" borderId="3" xfId="47"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47" applyFont="1" applyFill="1" applyAlignment="1">
      <alignment/>
      <protection/>
    </xf>
    <xf numFmtId="185" fontId="6" fillId="0" borderId="0" xfId="15" applyNumberFormat="1" applyFont="1" applyFill="1" applyAlignment="1">
      <alignment horizontal="center"/>
    </xf>
    <xf numFmtId="3" fontId="6" fillId="0" borderId="0" xfId="0" applyNumberFormat="1" applyFont="1" applyFill="1" applyAlignment="1">
      <alignment/>
    </xf>
    <xf numFmtId="185" fontId="6" fillId="0" borderId="0" xfId="15" applyNumberFormat="1" applyFont="1" applyFill="1" applyAlignment="1">
      <alignment/>
    </xf>
    <xf numFmtId="185" fontId="2" fillId="0" borderId="0" xfId="0" applyNumberFormat="1" applyFont="1" applyAlignment="1">
      <alignment/>
    </xf>
    <xf numFmtId="0" fontId="6" fillId="0" borderId="0" xfId="47" applyFont="1" applyFill="1" applyAlignment="1">
      <alignment horizontal="justify" vertical="top" wrapText="1"/>
      <protection/>
    </xf>
    <xf numFmtId="0" fontId="6" fillId="0" borderId="0" xfId="47"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4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0" fontId="5" fillId="0" borderId="1" xfId="39" applyFont="1" applyBorder="1">
      <alignment/>
      <protection/>
    </xf>
    <xf numFmtId="0" fontId="6" fillId="0" borderId="1" xfId="39" applyFont="1" applyBorder="1">
      <alignment/>
      <protection/>
    </xf>
    <xf numFmtId="0" fontId="1" fillId="0" borderId="1" xfId="3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40" applyNumberFormat="1" applyFont="1" applyAlignment="1">
      <alignment/>
      <protection/>
    </xf>
    <xf numFmtId="0" fontId="14" fillId="0" borderId="0" xfId="47" applyFont="1" applyFill="1" applyAlignment="1">
      <alignment horizontal="right"/>
      <protection/>
    </xf>
    <xf numFmtId="0" fontId="14" fillId="0" borderId="0" xfId="47" applyFont="1" applyFill="1" applyAlignment="1" quotePrefix="1">
      <alignment horizontal="centerContinuous"/>
      <protection/>
    </xf>
    <xf numFmtId="0" fontId="6" fillId="0" borderId="0" xfId="47" applyFont="1" applyFill="1" applyAlignment="1">
      <alignment horizontal="center" vertical="center" wrapText="1"/>
      <protection/>
    </xf>
    <xf numFmtId="15" fontId="6" fillId="0" borderId="0" xfId="47" applyNumberFormat="1" applyFont="1" applyFill="1" applyAlignment="1" quotePrefix="1">
      <alignment/>
      <protection/>
    </xf>
    <xf numFmtId="3" fontId="2"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0" fontId="0" fillId="0" borderId="1" xfId="0" applyBorder="1" applyAlignment="1">
      <alignment/>
    </xf>
    <xf numFmtId="185" fontId="0" fillId="0" borderId="0" xfId="47" applyNumberFormat="1" applyFill="1">
      <alignment/>
      <protection/>
    </xf>
    <xf numFmtId="43" fontId="6" fillId="0" borderId="0" xfId="15" applyNumberFormat="1" applyFont="1" applyFill="1" applyAlignment="1">
      <alignment wrapText="1"/>
    </xf>
    <xf numFmtId="0" fontId="6" fillId="0" borderId="0" xfId="47" applyFont="1" applyFill="1" applyBorder="1">
      <alignment/>
      <protection/>
    </xf>
    <xf numFmtId="43" fontId="6" fillId="0" borderId="0" xfId="47" applyNumberFormat="1" applyFont="1" applyFill="1" applyAlignment="1">
      <alignment wrapText="1"/>
      <protection/>
    </xf>
    <xf numFmtId="0" fontId="0" fillId="0" borderId="0" xfId="0" applyFill="1" applyAlignment="1">
      <alignment wrapText="1"/>
    </xf>
    <xf numFmtId="15" fontId="2" fillId="0" borderId="0" xfId="0" applyNumberFormat="1" applyFont="1" applyFill="1" applyAlignment="1" quotePrefix="1">
      <alignment horizontal="left"/>
    </xf>
    <xf numFmtId="3" fontId="2" fillId="0" borderId="0" xfId="0" applyNumberFormat="1" applyFont="1" applyFill="1" applyAlignment="1">
      <alignment horizontal="center"/>
    </xf>
    <xf numFmtId="0" fontId="6" fillId="0" borderId="0" xfId="0" applyNumberFormat="1" applyFont="1" applyFill="1" applyAlignment="1">
      <alignment/>
    </xf>
    <xf numFmtId="3" fontId="2" fillId="0" borderId="0" xfId="0" applyNumberFormat="1" applyFont="1" applyFill="1" applyAlignment="1">
      <alignment/>
    </xf>
    <xf numFmtId="185" fontId="6" fillId="0" borderId="0" xfId="15" applyNumberFormat="1" applyFont="1" applyFill="1" applyBorder="1" applyAlignment="1">
      <alignment horizontal="center"/>
    </xf>
    <xf numFmtId="185" fontId="6" fillId="0" borderId="11" xfId="15" applyNumberFormat="1" applyFont="1" applyFill="1" applyAlignment="1">
      <alignment/>
    </xf>
    <xf numFmtId="185" fontId="6" fillId="0" borderId="2" xfId="15" applyNumberFormat="1" applyFont="1" applyFill="1" applyBorder="1" applyAlignment="1">
      <alignment horizontal="center"/>
    </xf>
    <xf numFmtId="185" fontId="6" fillId="0" borderId="12" xfId="15" applyNumberFormat="1" applyFont="1" applyFill="1" applyAlignment="1">
      <alignment/>
    </xf>
    <xf numFmtId="185" fontId="6" fillId="0" borderId="0" xfId="15" applyNumberFormat="1" applyFont="1" applyFill="1" applyBorder="1" applyAlignment="1">
      <alignment/>
    </xf>
    <xf numFmtId="185" fontId="6" fillId="0" borderId="1" xfId="15" applyNumberFormat="1" applyFont="1" applyFill="1" applyBorder="1" applyAlignment="1">
      <alignment/>
    </xf>
    <xf numFmtId="185" fontId="6" fillId="0" borderId="0" xfId="15" applyNumberFormat="1" applyFont="1" applyFill="1" applyAlignment="1">
      <alignment horizontal="right"/>
    </xf>
    <xf numFmtId="173" fontId="6" fillId="0" borderId="0" xfId="47" applyNumberFormat="1" applyFont="1" applyFill="1">
      <alignment/>
      <protection/>
    </xf>
    <xf numFmtId="185" fontId="6" fillId="0" borderId="0" xfId="15" applyNumberFormat="1" applyFont="1" applyFill="1" applyAlignment="1">
      <alignment/>
    </xf>
    <xf numFmtId="185" fontId="6" fillId="0" borderId="0" xfId="15" applyNumberFormat="1" applyFont="1" applyFill="1" applyAlignment="1">
      <alignment horizontal="center"/>
    </xf>
    <xf numFmtId="185" fontId="6" fillId="0" borderId="13" xfId="15" applyNumberFormat="1" applyFont="1" applyFill="1" applyBorder="1" applyAlignment="1">
      <alignment horizontal="center"/>
    </xf>
    <xf numFmtId="0" fontId="6" fillId="0" borderId="0" xfId="47" applyFont="1" applyFill="1" applyAlignment="1">
      <alignment horizontal="justify" wrapText="1"/>
      <protection/>
    </xf>
    <xf numFmtId="0" fontId="0" fillId="0" borderId="0" xfId="47" applyFill="1" applyBorder="1">
      <alignment/>
      <protection/>
    </xf>
    <xf numFmtId="15" fontId="2" fillId="0" borderId="0" xfId="0" applyNumberFormat="1" applyFont="1" applyFill="1" applyAlignment="1" quotePrefix="1">
      <alignment horizontal="center"/>
    </xf>
    <xf numFmtId="0" fontId="2" fillId="0" borderId="0" xfId="0" applyFont="1" applyFill="1" applyAlignment="1">
      <alignment horizontal="center"/>
    </xf>
    <xf numFmtId="0" fontId="0" fillId="0" borderId="0" xfId="0" applyFill="1" applyAlignment="1">
      <alignment/>
    </xf>
    <xf numFmtId="185" fontId="6" fillId="0" borderId="0" xfId="15" applyNumberFormat="1" applyFont="1" applyFill="1" applyAlignment="1">
      <alignment/>
    </xf>
    <xf numFmtId="3" fontId="6" fillId="0" borderId="0" xfId="41" applyNumberFormat="1" applyFont="1" applyFill="1" applyAlignment="1">
      <alignment/>
      <protection/>
    </xf>
    <xf numFmtId="185" fontId="6" fillId="0" borderId="11" xfId="15" applyNumberFormat="1" applyFont="1" applyFill="1" applyAlignment="1">
      <alignment/>
    </xf>
    <xf numFmtId="3" fontId="6" fillId="0" borderId="11" xfId="41" applyNumberFormat="1" applyFont="1" applyFill="1" applyAlignment="1">
      <alignment/>
      <protection/>
    </xf>
    <xf numFmtId="185" fontId="6" fillId="0" borderId="8" xfId="15" applyNumberFormat="1" applyFont="1" applyFill="1" applyBorder="1" applyAlignment="1">
      <alignment/>
    </xf>
    <xf numFmtId="0" fontId="6" fillId="0" borderId="0" xfId="41" applyNumberFormat="1" applyFont="1" applyFill="1" applyAlignment="1">
      <alignment/>
      <protection/>
    </xf>
    <xf numFmtId="0" fontId="6" fillId="0" borderId="0" xfId="47" applyFont="1" applyFill="1" applyAlignment="1">
      <alignment horizontal="justify" vertical="center" wrapText="1"/>
      <protection/>
    </xf>
    <xf numFmtId="0" fontId="14" fillId="0" borderId="0" xfId="47" applyFont="1" applyFill="1" applyAlignment="1">
      <alignment horizontal="center"/>
      <protection/>
    </xf>
    <xf numFmtId="185" fontId="6" fillId="0" borderId="7" xfId="15" applyNumberFormat="1" applyFont="1" applyFill="1" applyBorder="1" applyAlignment="1">
      <alignment/>
    </xf>
    <xf numFmtId="185" fontId="6" fillId="0" borderId="7" xfId="15" applyNumberFormat="1" applyFont="1" applyFill="1" applyBorder="1" applyAlignment="1">
      <alignment horizontal="center"/>
    </xf>
    <xf numFmtId="185" fontId="6" fillId="0" borderId="0" xfId="15" applyNumberFormat="1" applyFont="1" applyFill="1" applyBorder="1" applyAlignment="1">
      <alignment horizontal="center"/>
    </xf>
    <xf numFmtId="0" fontId="6" fillId="0" borderId="0" xfId="39" applyFont="1" applyAlignment="1">
      <alignment horizontal="center"/>
      <protection/>
    </xf>
    <xf numFmtId="0" fontId="2" fillId="0" borderId="0" xfId="39" applyFont="1" applyAlignment="1">
      <alignment wrapText="1"/>
      <protection/>
    </xf>
    <xf numFmtId="0" fontId="9" fillId="0" borderId="0" xfId="40" applyFont="1" applyAlignment="1">
      <alignment wrapText="1"/>
      <protection/>
    </xf>
    <xf numFmtId="0" fontId="2" fillId="0" borderId="0" xfId="39" applyFont="1" applyFill="1" applyAlignment="1">
      <alignment wrapText="1"/>
      <protection/>
    </xf>
    <xf numFmtId="0" fontId="0" fillId="0" borderId="0" xfId="0" applyAlignment="1">
      <alignment wrapText="1"/>
    </xf>
    <xf numFmtId="0" fontId="6" fillId="0" borderId="0" xfId="47" applyFont="1" applyFill="1" applyAlignment="1">
      <alignment horizontal="justify" wrapText="1"/>
      <protection/>
    </xf>
    <xf numFmtId="0" fontId="6" fillId="0" borderId="0" xfId="0" applyFont="1" applyFill="1" applyAlignment="1">
      <alignment horizontal="justify" wrapText="1"/>
    </xf>
    <xf numFmtId="0" fontId="0" fillId="0" borderId="0" xfId="0" applyFill="1" applyAlignment="1">
      <alignment horizontal="justify" wrapText="1"/>
    </xf>
    <xf numFmtId="0" fontId="6" fillId="0" borderId="0" xfId="47" applyFont="1" applyFill="1" applyAlignment="1">
      <alignment horizontal="justify" vertical="top" wrapText="1"/>
      <protection/>
    </xf>
    <xf numFmtId="0" fontId="0" fillId="0" borderId="0" xfId="0" applyFill="1" applyAlignment="1">
      <alignment wrapText="1"/>
    </xf>
    <xf numFmtId="0" fontId="6" fillId="0" borderId="0" xfId="47" applyFont="1" applyFill="1" applyAlignment="1">
      <alignment wrapText="1"/>
      <protection/>
    </xf>
    <xf numFmtId="0" fontId="6" fillId="0" borderId="0" xfId="47" applyFont="1" applyFill="1" applyAlignment="1">
      <alignment horizontal="justify" vertical="center" wrapText="1"/>
      <protection/>
    </xf>
    <xf numFmtId="0" fontId="2" fillId="0" borderId="0" xfId="47" applyFont="1" applyFill="1" applyAlignment="1">
      <alignment horizontal="left" wrapText="1"/>
      <protection/>
    </xf>
    <xf numFmtId="0" fontId="2" fillId="0" borderId="0" xfId="47" applyFont="1" applyFill="1" applyAlignment="1" quotePrefix="1">
      <alignment horizontal="left" wrapText="1"/>
      <protection/>
    </xf>
  </cellXfs>
  <cellStyles count="36">
    <cellStyle name="Normal" xfId="0"/>
    <cellStyle name="Comma" xfId="15"/>
    <cellStyle name="Comma [0]" xfId="16"/>
    <cellStyle name="Currency" xfId="17"/>
    <cellStyle name="Currency [0]" xfId="18"/>
    <cellStyle name="Currency [0]_Book2" xfId="19"/>
    <cellStyle name="Currency [0]_ConsolDec02170203 " xfId="20"/>
    <cellStyle name="Currency [0]_ConsolJune03" xfId="21"/>
    <cellStyle name="Currency [0]_ConsolSept02 (2)" xfId="22"/>
    <cellStyle name="Currency [0]_Copy of ConsolMar03" xfId="23"/>
    <cellStyle name="Currency [0]_Financial Stmt - Q3 2002(Final)" xfId="24"/>
    <cellStyle name="Currency [0]_MC Present MCon0600" xfId="25"/>
    <cellStyle name="Currency [0]_MC Presentation Sept02" xfId="26"/>
    <cellStyle name="Currency [0]_Mcon0012v265" xfId="27"/>
    <cellStyle name="Currency_Book2" xfId="28"/>
    <cellStyle name="Currency_ConsolDec02170203 " xfId="29"/>
    <cellStyle name="Currency_ConsolJune03" xfId="30"/>
    <cellStyle name="Currency_ConsolSept02 (2)" xfId="31"/>
    <cellStyle name="Currency_Copy of ConsolMar03" xfId="32"/>
    <cellStyle name="Currency_Financial Stmt - Q3 2002(Final)" xfId="33"/>
    <cellStyle name="Currency_MC Present MCon0600" xfId="34"/>
    <cellStyle name="Currency_MC Presentation Sept02" xfId="35"/>
    <cellStyle name="Currency_Mcon0012v265" xfId="36"/>
    <cellStyle name="Normal_ConsolDec02170203 " xfId="37"/>
    <cellStyle name="Normal_Consoli" xfId="38"/>
    <cellStyle name="Normal_Consoli_draft" xfId="39"/>
    <cellStyle name="Normal_ConsolJune03" xfId="40"/>
    <cellStyle name="Normal_ConsolSept02 (2)" xfId="41"/>
    <cellStyle name="Normal_Copy of ConsolMar03" xfId="42"/>
    <cellStyle name="Normal_EPS" xfId="43"/>
    <cellStyle name="Normal_EqMar2000" xfId="44"/>
    <cellStyle name="Normal_Financial statement" xfId="45"/>
    <cellStyle name="Normal_Financial Stmt - Q3 2002(Final)" xfId="46"/>
    <cellStyle name="Normal_KLSE-FS+NotesMar01" xfId="47"/>
    <cellStyle name="Normal_KLSE-PNL Mar01" xfId="48"/>
    <cellStyle name="Percen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11"/>
  <sheetViews>
    <sheetView showGridLines="0" zoomScale="85" zoomScaleNormal="85" workbookViewId="0" topLeftCell="A33">
      <selection activeCell="B49" sqref="B49"/>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06" t="s">
        <v>174</v>
      </c>
      <c r="B1" s="107"/>
      <c r="C1" s="107"/>
      <c r="D1" s="107"/>
      <c r="E1" s="107"/>
      <c r="F1" s="107"/>
      <c r="G1" s="107"/>
      <c r="H1" s="107"/>
      <c r="I1" s="107"/>
      <c r="J1" s="107"/>
      <c r="K1" s="107"/>
      <c r="L1" s="108"/>
      <c r="M1" s="107"/>
      <c r="N1" s="27"/>
    </row>
    <row r="2" spans="1:14" ht="15.75">
      <c r="A2" s="29" t="s">
        <v>290</v>
      </c>
      <c r="L2" s="28"/>
      <c r="N2" s="27"/>
    </row>
    <row r="3" spans="1:14" ht="15.75">
      <c r="A3" s="29" t="s">
        <v>182</v>
      </c>
      <c r="L3" s="28"/>
      <c r="N3" s="27"/>
    </row>
    <row r="4" spans="1:14" ht="15.75">
      <c r="A4" s="29"/>
      <c r="L4" s="28"/>
      <c r="N4" s="27"/>
    </row>
    <row r="5" spans="1:14" ht="15.75">
      <c r="A5" s="29"/>
      <c r="L5" s="28"/>
      <c r="N5" s="27"/>
    </row>
    <row r="6" ht="18.75">
      <c r="A6" s="30" t="s">
        <v>85</v>
      </c>
    </row>
    <row r="7" ht="15.75">
      <c r="A7" s="29" t="s">
        <v>291</v>
      </c>
    </row>
    <row r="8" ht="15.75">
      <c r="A8" s="29"/>
    </row>
    <row r="9" spans="7:13" ht="15">
      <c r="G9" s="157" t="s">
        <v>86</v>
      </c>
      <c r="H9" s="157"/>
      <c r="I9" s="157"/>
      <c r="K9" s="157" t="s">
        <v>87</v>
      </c>
      <c r="L9" s="157"/>
      <c r="M9" s="157"/>
    </row>
    <row r="10" spans="7:13" ht="15">
      <c r="G10" s="32" t="s">
        <v>88</v>
      </c>
      <c r="H10" s="32"/>
      <c r="I10" s="32" t="s">
        <v>89</v>
      </c>
      <c r="J10" s="33"/>
      <c r="K10" s="32" t="s">
        <v>88</v>
      </c>
      <c r="L10" s="32"/>
      <c r="M10" s="32" t="s">
        <v>89</v>
      </c>
    </row>
    <row r="11" spans="7:13" ht="15">
      <c r="G11" s="32" t="s">
        <v>90</v>
      </c>
      <c r="H11" s="32"/>
      <c r="I11" s="32" t="s">
        <v>91</v>
      </c>
      <c r="J11" s="33"/>
      <c r="K11" s="32" t="s">
        <v>92</v>
      </c>
      <c r="L11" s="32"/>
      <c r="M11" s="32" t="s">
        <v>272</v>
      </c>
    </row>
    <row r="12" spans="7:13" ht="15">
      <c r="G12" s="34">
        <v>38717</v>
      </c>
      <c r="H12" s="34"/>
      <c r="I12" s="34">
        <v>38352</v>
      </c>
      <c r="J12" s="33"/>
      <c r="K12" s="34">
        <f>+G12</f>
        <v>38717</v>
      </c>
      <c r="L12" s="34"/>
      <c r="M12" s="34">
        <f>+I12</f>
        <v>38352</v>
      </c>
    </row>
    <row r="13" spans="7:13" ht="15">
      <c r="G13" s="35" t="s">
        <v>53</v>
      </c>
      <c r="H13" s="35"/>
      <c r="I13" s="35" t="s">
        <v>53</v>
      </c>
      <c r="J13" s="35"/>
      <c r="K13" s="35" t="s">
        <v>53</v>
      </c>
      <c r="L13" s="35"/>
      <c r="M13" s="35" t="s">
        <v>53</v>
      </c>
    </row>
    <row r="14" spans="2:13" ht="15">
      <c r="B14" s="27" t="s">
        <v>93</v>
      </c>
      <c r="G14" s="37">
        <v>92386</v>
      </c>
      <c r="H14" s="36"/>
      <c r="I14" s="38">
        <v>108108</v>
      </c>
      <c r="K14" s="37">
        <v>290760</v>
      </c>
      <c r="L14" s="37"/>
      <c r="M14" s="38">
        <v>390051</v>
      </c>
    </row>
    <row r="15" spans="7:12" ht="15">
      <c r="G15" s="39"/>
      <c r="H15" s="36"/>
      <c r="K15" s="39"/>
      <c r="L15" s="39"/>
    </row>
    <row r="16" spans="2:13" ht="15">
      <c r="B16" s="27" t="s">
        <v>94</v>
      </c>
      <c r="G16" s="39">
        <v>3161</v>
      </c>
      <c r="H16" s="36"/>
      <c r="I16" s="40">
        <v>8994</v>
      </c>
      <c r="K16" s="39">
        <v>27679</v>
      </c>
      <c r="L16" s="39"/>
      <c r="M16" s="40">
        <v>20022</v>
      </c>
    </row>
    <row r="17" spans="7:12" ht="15">
      <c r="G17" s="39"/>
      <c r="H17" s="36"/>
      <c r="K17" s="39"/>
      <c r="L17" s="39"/>
    </row>
    <row r="18" spans="2:13" ht="15">
      <c r="B18" s="27" t="s">
        <v>95</v>
      </c>
      <c r="G18" s="39">
        <f>-205454+138717</f>
        <v>-66737</v>
      </c>
      <c r="H18" s="36"/>
      <c r="I18" s="38">
        <v>-89088</v>
      </c>
      <c r="K18" s="39">
        <f>-344854+138717</f>
        <v>-206137</v>
      </c>
      <c r="L18" s="39"/>
      <c r="M18" s="38">
        <v>-315248</v>
      </c>
    </row>
    <row r="19" spans="7:13" ht="6" customHeight="1">
      <c r="G19" s="41"/>
      <c r="H19" s="42"/>
      <c r="I19" s="43"/>
      <c r="K19" s="41"/>
      <c r="L19" s="42"/>
      <c r="M19" s="43"/>
    </row>
    <row r="20" spans="7:13" ht="5.25" customHeight="1">
      <c r="G20" s="42"/>
      <c r="H20" s="42"/>
      <c r="I20" s="42"/>
      <c r="K20" s="42"/>
      <c r="L20" s="42"/>
      <c r="M20" s="42"/>
    </row>
    <row r="21" spans="2:13" ht="15">
      <c r="B21" s="27" t="s">
        <v>96</v>
      </c>
      <c r="G21" s="39">
        <f>SUM(G14:G18)</f>
        <v>28810</v>
      </c>
      <c r="H21" s="39"/>
      <c r="I21" s="39">
        <f>SUM(I14:I18)</f>
        <v>28014</v>
      </c>
      <c r="K21" s="39">
        <f>SUM(K14:K18)</f>
        <v>112302</v>
      </c>
      <c r="L21" s="39"/>
      <c r="M21" s="39">
        <f>SUM(M14:M18)</f>
        <v>94825</v>
      </c>
    </row>
    <row r="22" spans="7:13" ht="15">
      <c r="G22" s="36"/>
      <c r="H22" s="36"/>
      <c r="I22" s="36"/>
      <c r="K22" s="39"/>
      <c r="L22" s="39"/>
      <c r="M22" s="36"/>
    </row>
    <row r="23" spans="2:13" ht="15">
      <c r="B23" s="27" t="s">
        <v>97</v>
      </c>
      <c r="G23" s="39">
        <v>-8756</v>
      </c>
      <c r="H23" s="36"/>
      <c r="I23" s="36">
        <v>-5939</v>
      </c>
      <c r="K23" s="39">
        <v>-21082</v>
      </c>
      <c r="L23" s="39"/>
      <c r="M23" s="36">
        <v>-18689</v>
      </c>
    </row>
    <row r="24" spans="7:13" ht="15">
      <c r="G24" s="39"/>
      <c r="H24" s="36"/>
      <c r="I24" s="36"/>
      <c r="K24" s="39"/>
      <c r="L24" s="39"/>
      <c r="M24" s="36"/>
    </row>
    <row r="25" spans="2:13" ht="15">
      <c r="B25" s="27" t="s">
        <v>43</v>
      </c>
      <c r="G25" s="39">
        <v>-93600</v>
      </c>
      <c r="H25" s="36"/>
      <c r="I25" s="36">
        <v>0</v>
      </c>
      <c r="K25" s="39">
        <v>-93600</v>
      </c>
      <c r="L25" s="39"/>
      <c r="M25" s="36">
        <v>0</v>
      </c>
    </row>
    <row r="26" spans="7:13" ht="15">
      <c r="G26" s="39"/>
      <c r="H26" s="36"/>
      <c r="I26" s="36"/>
      <c r="K26" s="39"/>
      <c r="L26" s="39"/>
      <c r="M26" s="36"/>
    </row>
    <row r="27" spans="2:13" ht="15">
      <c r="B27" s="112" t="s">
        <v>241</v>
      </c>
      <c r="G27" s="39">
        <f>-2588-G30</f>
        <v>-2027</v>
      </c>
      <c r="H27" s="36"/>
      <c r="I27" s="36">
        <f>-13797-I30</f>
        <v>-2011</v>
      </c>
      <c r="K27" s="39">
        <f>-1274-K30</f>
        <v>-713</v>
      </c>
      <c r="L27" s="39"/>
      <c r="M27" s="36">
        <f>-30948-M30</f>
        <v>-3390</v>
      </c>
    </row>
    <row r="28" spans="2:13" ht="15">
      <c r="B28" s="112" t="s">
        <v>245</v>
      </c>
      <c r="G28" s="39"/>
      <c r="H28" s="36"/>
      <c r="I28" s="36"/>
      <c r="K28" s="39"/>
      <c r="L28" s="39"/>
      <c r="M28" s="36"/>
    </row>
    <row r="29" spans="2:13" ht="15">
      <c r="B29" s="112"/>
      <c r="G29" s="39"/>
      <c r="H29" s="36"/>
      <c r="I29" s="36"/>
      <c r="K29" s="39"/>
      <c r="L29" s="39"/>
      <c r="M29" s="36"/>
    </row>
    <row r="30" spans="2:13" ht="15">
      <c r="B30" s="112" t="s">
        <v>312</v>
      </c>
      <c r="G30" s="39">
        <v>-561</v>
      </c>
      <c r="H30" s="36"/>
      <c r="I30" s="36">
        <v>-11786</v>
      </c>
      <c r="K30" s="39">
        <v>-561</v>
      </c>
      <c r="L30" s="39"/>
      <c r="M30" s="36">
        <v>-27558</v>
      </c>
    </row>
    <row r="31" spans="2:13" ht="15">
      <c r="B31" s="112"/>
      <c r="G31" s="39"/>
      <c r="H31" s="36"/>
      <c r="I31" s="36"/>
      <c r="K31" s="39"/>
      <c r="L31" s="39"/>
      <c r="M31" s="36"/>
    </row>
    <row r="32" spans="7:13" ht="6" customHeight="1">
      <c r="G32" s="41"/>
      <c r="H32" s="42"/>
      <c r="I32" s="41"/>
      <c r="K32" s="41"/>
      <c r="L32" s="42"/>
      <c r="M32" s="41"/>
    </row>
    <row r="33" spans="7:13" ht="5.25" customHeight="1">
      <c r="G33" s="39"/>
      <c r="H33" s="39"/>
      <c r="I33" s="39"/>
      <c r="K33" s="39"/>
      <c r="L33" s="39"/>
      <c r="M33" s="39"/>
    </row>
    <row r="34" spans="2:13" ht="15">
      <c r="B34" s="27" t="s">
        <v>31</v>
      </c>
      <c r="G34" s="39">
        <f>SUM(G21:G30)</f>
        <v>-76134</v>
      </c>
      <c r="H34" s="39"/>
      <c r="I34" s="39">
        <f>SUM(I21:I30)</f>
        <v>8278</v>
      </c>
      <c r="K34" s="39">
        <f>SUM(K21:K30)</f>
        <v>-3654</v>
      </c>
      <c r="L34" s="39"/>
      <c r="M34" s="39">
        <f>SUM(M21:M30)</f>
        <v>45188</v>
      </c>
    </row>
    <row r="35" spans="7:13" ht="15">
      <c r="G35" s="36"/>
      <c r="H35" s="36"/>
      <c r="I35" s="36"/>
      <c r="K35" s="39"/>
      <c r="L35" s="39"/>
      <c r="M35" s="36"/>
    </row>
    <row r="36" spans="2:13" ht="15">
      <c r="B36" s="27" t="s">
        <v>98</v>
      </c>
      <c r="G36" s="39">
        <v>-11934</v>
      </c>
      <c r="H36" s="36"/>
      <c r="I36" s="40">
        <v>-2103</v>
      </c>
      <c r="K36" s="39">
        <v>-30077</v>
      </c>
      <c r="L36" s="39"/>
      <c r="M36" s="40">
        <v>-19237</v>
      </c>
    </row>
    <row r="37" spans="7:13" ht="6" customHeight="1">
      <c r="G37" s="41"/>
      <c r="H37" s="42"/>
      <c r="I37" s="41"/>
      <c r="K37" s="41"/>
      <c r="L37" s="42"/>
      <c r="M37" s="41"/>
    </row>
    <row r="38" spans="7:13" ht="4.5" customHeight="1">
      <c r="G38" s="39"/>
      <c r="H38" s="39"/>
      <c r="I38" s="39"/>
      <c r="K38" s="39"/>
      <c r="L38" s="39"/>
      <c r="M38" s="39"/>
    </row>
    <row r="39" spans="2:13" ht="15">
      <c r="B39" s="27" t="s">
        <v>32</v>
      </c>
      <c r="G39" s="37">
        <f>SUM(G34:G36)</f>
        <v>-88068</v>
      </c>
      <c r="H39" s="37"/>
      <c r="I39" s="37">
        <f>SUM(I34:I36)</f>
        <v>6175</v>
      </c>
      <c r="K39" s="37">
        <f>SUM(K34:K36)</f>
        <v>-33731</v>
      </c>
      <c r="L39" s="37"/>
      <c r="M39" s="37">
        <f>SUM(M34:M36)</f>
        <v>25951</v>
      </c>
    </row>
    <row r="40" spans="7:13" ht="15">
      <c r="G40" s="36"/>
      <c r="H40" s="36"/>
      <c r="I40" s="36"/>
      <c r="K40" s="39"/>
      <c r="L40" s="39"/>
      <c r="M40" s="36"/>
    </row>
    <row r="41" spans="2:13" ht="15">
      <c r="B41" s="27" t="s">
        <v>99</v>
      </c>
      <c r="G41" s="39">
        <f>26070-28920+23417</f>
        <v>20567</v>
      </c>
      <c r="H41" s="36"/>
      <c r="I41" s="36">
        <v>-2955</v>
      </c>
      <c r="K41" s="39">
        <f>15067-28920+23417</f>
        <v>9564</v>
      </c>
      <c r="L41" s="39"/>
      <c r="M41" s="36">
        <v>-8873</v>
      </c>
    </row>
    <row r="42" spans="7:13" ht="4.5" customHeight="1">
      <c r="G42" s="41"/>
      <c r="H42" s="42"/>
      <c r="I42" s="41"/>
      <c r="K42" s="41"/>
      <c r="L42" s="42"/>
      <c r="M42" s="41"/>
    </row>
    <row r="43" spans="7:13" ht="4.5" customHeight="1">
      <c r="G43" s="39"/>
      <c r="H43" s="39"/>
      <c r="I43" s="39"/>
      <c r="K43" s="39"/>
      <c r="L43" s="39"/>
      <c r="M43" s="39"/>
    </row>
    <row r="44" spans="2:13" ht="15.75" thickBot="1">
      <c r="B44" s="27" t="s">
        <v>33</v>
      </c>
      <c r="G44" s="44">
        <f>SUM(G39:G41)</f>
        <v>-67501</v>
      </c>
      <c r="H44" s="42"/>
      <c r="I44" s="44">
        <f>SUM(I39:I41)</f>
        <v>3220</v>
      </c>
      <c r="K44" s="44">
        <f>SUM(K39:K41)</f>
        <v>-24167</v>
      </c>
      <c r="L44" s="42"/>
      <c r="M44" s="44">
        <f>SUM(M39:M41)</f>
        <v>17078</v>
      </c>
    </row>
    <row r="45" spans="2:13" ht="15.75" thickTop="1">
      <c r="B45" s="27" t="s">
        <v>100</v>
      </c>
      <c r="G45" s="36"/>
      <c r="H45" s="36"/>
      <c r="I45" s="36"/>
      <c r="K45" s="39"/>
      <c r="L45" s="39"/>
      <c r="M45" s="36"/>
    </row>
    <row r="46" spans="7:13" ht="15">
      <c r="G46" s="36"/>
      <c r="H46" s="36"/>
      <c r="I46" s="36"/>
      <c r="K46" s="39"/>
      <c r="L46" s="39"/>
      <c r="M46" s="38"/>
    </row>
    <row r="47" ht="18.75" customHeight="1">
      <c r="A47" s="30"/>
    </row>
    <row r="48" spans="2:13" ht="15">
      <c r="B48" s="27" t="s">
        <v>48</v>
      </c>
      <c r="C48" s="28"/>
      <c r="G48" s="36"/>
      <c r="H48" s="36"/>
      <c r="I48" s="36"/>
      <c r="K48" s="39"/>
      <c r="L48" s="39"/>
      <c r="M48" s="36"/>
    </row>
    <row r="49" spans="3:13" ht="15">
      <c r="C49" s="28"/>
      <c r="G49" s="36"/>
      <c r="H49" s="36"/>
      <c r="I49" s="36"/>
      <c r="K49" s="39"/>
      <c r="L49" s="39"/>
      <c r="M49" s="36"/>
    </row>
    <row r="50" spans="3:13" ht="15">
      <c r="C50" s="27" t="s">
        <v>101</v>
      </c>
      <c r="G50" s="45" t="s">
        <v>37</v>
      </c>
      <c r="H50" s="39"/>
      <c r="I50" s="45" t="s">
        <v>310</v>
      </c>
      <c r="K50" s="45" t="s">
        <v>35</v>
      </c>
      <c r="L50" s="39"/>
      <c r="M50" s="38" t="s">
        <v>308</v>
      </c>
    </row>
    <row r="51" spans="7:13" ht="15">
      <c r="G51" s="45"/>
      <c r="H51" s="36"/>
      <c r="I51" s="45"/>
      <c r="K51" s="45"/>
      <c r="L51" s="39"/>
      <c r="M51" s="36"/>
    </row>
    <row r="52" spans="3:13" ht="15" customHeight="1">
      <c r="C52" s="27" t="s">
        <v>102</v>
      </c>
      <c r="G52" s="45" t="s">
        <v>38</v>
      </c>
      <c r="H52" s="31"/>
      <c r="I52" s="45" t="s">
        <v>311</v>
      </c>
      <c r="K52" s="45" t="s">
        <v>36</v>
      </c>
      <c r="L52" s="31"/>
      <c r="M52" s="31" t="s">
        <v>309</v>
      </c>
    </row>
    <row r="53" spans="7:13" ht="15" customHeight="1">
      <c r="G53" s="31"/>
      <c r="H53" s="31"/>
      <c r="I53" s="32"/>
      <c r="J53" s="33"/>
      <c r="K53" s="32"/>
      <c r="L53" s="32"/>
      <c r="M53" s="32"/>
    </row>
    <row r="54" spans="7:13" ht="15" customHeight="1">
      <c r="G54" s="31"/>
      <c r="H54" s="31"/>
      <c r="I54" s="32"/>
      <c r="J54" s="33"/>
      <c r="K54" s="32"/>
      <c r="L54" s="32"/>
      <c r="M54" s="32"/>
    </row>
    <row r="55" spans="1:13" ht="31.5" customHeight="1">
      <c r="A55" s="158" t="s">
        <v>261</v>
      </c>
      <c r="B55" s="159"/>
      <c r="C55" s="159"/>
      <c r="D55" s="159"/>
      <c r="E55" s="159"/>
      <c r="F55" s="159"/>
      <c r="G55" s="159"/>
      <c r="H55" s="159"/>
      <c r="I55" s="159"/>
      <c r="J55" s="159"/>
      <c r="K55" s="159"/>
      <c r="L55" s="159"/>
      <c r="M55" s="159"/>
    </row>
    <row r="56" spans="7:13" ht="15" customHeight="1">
      <c r="G56" s="46"/>
      <c r="H56" s="46"/>
      <c r="I56" s="35"/>
      <c r="J56" s="35"/>
      <c r="K56" s="35"/>
      <c r="L56" s="35"/>
      <c r="M56" s="35"/>
    </row>
    <row r="57" spans="7:13" ht="15">
      <c r="G57" s="36"/>
      <c r="H57" s="36"/>
      <c r="I57" s="36"/>
      <c r="K57" s="37"/>
      <c r="L57" s="37"/>
      <c r="M57" s="36"/>
    </row>
    <row r="58" spans="7:13" ht="15">
      <c r="G58" s="36"/>
      <c r="H58" s="36"/>
      <c r="I58" s="36"/>
      <c r="K58" s="39"/>
      <c r="L58" s="39"/>
      <c r="M58" s="36"/>
    </row>
    <row r="59" spans="7:13" ht="15">
      <c r="G59" s="36"/>
      <c r="H59" s="36"/>
      <c r="I59" s="36"/>
      <c r="K59" s="39"/>
      <c r="L59" s="39"/>
      <c r="M59" s="36"/>
    </row>
    <row r="60" spans="7:13" ht="15">
      <c r="G60" s="36"/>
      <c r="H60" s="36"/>
      <c r="I60" s="36"/>
      <c r="K60" s="39"/>
      <c r="L60" s="39"/>
      <c r="M60" s="38"/>
    </row>
    <row r="61" spans="7:13" ht="15" customHeight="1" hidden="1">
      <c r="G61" s="36"/>
      <c r="H61" s="36"/>
      <c r="I61" s="36"/>
      <c r="K61" s="39"/>
      <c r="L61" s="39"/>
      <c r="M61" s="36"/>
    </row>
    <row r="62" spans="7:13" ht="15" customHeight="1" hidden="1">
      <c r="G62" s="36"/>
      <c r="H62" s="36"/>
      <c r="I62" s="36"/>
      <c r="K62" s="39"/>
      <c r="L62" s="39"/>
      <c r="M62" s="36"/>
    </row>
    <row r="63" spans="7:13" ht="15" customHeight="1" hidden="1">
      <c r="G63" s="36"/>
      <c r="H63" s="36"/>
      <c r="I63" s="36"/>
      <c r="K63" s="39"/>
      <c r="L63" s="39"/>
      <c r="M63" s="36"/>
    </row>
    <row r="64" spans="7:13" ht="15" customHeight="1" hidden="1">
      <c r="G64" s="36"/>
      <c r="H64" s="36"/>
      <c r="I64" s="36"/>
      <c r="K64" s="39"/>
      <c r="L64" s="39"/>
      <c r="M64" s="36"/>
    </row>
    <row r="65" spans="7:13" ht="15" customHeight="1" hidden="1">
      <c r="G65" s="36"/>
      <c r="H65" s="36"/>
      <c r="I65" s="36"/>
      <c r="K65" s="39"/>
      <c r="L65" s="39"/>
      <c r="M65" s="36"/>
    </row>
    <row r="66" spans="1:13" ht="18.75" customHeight="1" hidden="1">
      <c r="A66" s="30"/>
      <c r="G66" s="36"/>
      <c r="H66" s="36"/>
      <c r="I66" s="36"/>
      <c r="K66" s="39"/>
      <c r="L66" s="39"/>
      <c r="M66" s="36"/>
    </row>
    <row r="67" spans="7:13" ht="15">
      <c r="G67" s="36"/>
      <c r="H67" s="36"/>
      <c r="I67" s="36"/>
      <c r="K67" s="40"/>
      <c r="L67" s="40"/>
      <c r="M67" s="36"/>
    </row>
    <row r="68" spans="7:13" ht="15">
      <c r="G68" s="36"/>
      <c r="H68" s="36"/>
      <c r="I68" s="36"/>
      <c r="K68" s="36"/>
      <c r="L68" s="36"/>
      <c r="M68" s="36"/>
    </row>
    <row r="69" spans="7:13" ht="15">
      <c r="G69" s="36"/>
      <c r="H69" s="36"/>
      <c r="I69" s="36"/>
      <c r="K69" s="40"/>
      <c r="L69" s="40"/>
      <c r="M69" s="36"/>
    </row>
    <row r="70" spans="7:13" ht="15">
      <c r="G70" s="36"/>
      <c r="H70" s="36"/>
      <c r="I70" s="36"/>
      <c r="K70" s="40"/>
      <c r="L70" s="40"/>
      <c r="M70" s="36"/>
    </row>
    <row r="71" spans="7:13" ht="15">
      <c r="G71" s="36"/>
      <c r="H71" s="36"/>
      <c r="I71" s="36"/>
      <c r="K71" s="40"/>
      <c r="L71" s="40"/>
      <c r="M71" s="40"/>
    </row>
    <row r="72" spans="7:13" ht="15">
      <c r="G72" s="36"/>
      <c r="H72" s="36"/>
      <c r="I72" s="36"/>
      <c r="K72" s="40"/>
      <c r="L72" s="40"/>
      <c r="M72" s="40"/>
    </row>
    <row r="73" spans="7:13" ht="15">
      <c r="G73" s="36"/>
      <c r="H73" s="36"/>
      <c r="I73" s="36"/>
      <c r="K73" s="40"/>
      <c r="L73" s="40"/>
      <c r="M73" s="40"/>
    </row>
    <row r="74" spans="7:13" ht="15">
      <c r="G74" s="36"/>
      <c r="H74" s="36"/>
      <c r="I74" s="36"/>
      <c r="K74" s="40"/>
      <c r="L74" s="40"/>
      <c r="M74" s="36"/>
    </row>
    <row r="75" spans="7:13" ht="15">
      <c r="G75" s="36"/>
      <c r="H75" s="36"/>
      <c r="I75" s="36"/>
      <c r="K75" s="40"/>
      <c r="L75" s="40"/>
      <c r="M75" s="36"/>
    </row>
    <row r="76" spans="7:13" ht="15">
      <c r="G76" s="36"/>
      <c r="H76" s="36"/>
      <c r="I76" s="36"/>
      <c r="K76" s="40"/>
      <c r="L76" s="40"/>
      <c r="M76" s="36"/>
    </row>
    <row r="77" spans="7:12" ht="15">
      <c r="G77" s="36"/>
      <c r="H77" s="36"/>
      <c r="I77" s="36"/>
      <c r="K77" s="40"/>
      <c r="L77" s="40"/>
    </row>
    <row r="78" spans="7:12" ht="15">
      <c r="G78" s="36"/>
      <c r="H78" s="36"/>
      <c r="I78" s="36"/>
      <c r="K78" s="40"/>
      <c r="L78" s="40"/>
    </row>
    <row r="79" spans="7:13" ht="15">
      <c r="G79" s="36"/>
      <c r="H79" s="36"/>
      <c r="I79" s="36"/>
      <c r="K79" s="40"/>
      <c r="L79" s="40"/>
      <c r="M79" s="31"/>
    </row>
    <row r="80" spans="7:12" ht="15">
      <c r="G80" s="36"/>
      <c r="H80" s="36"/>
      <c r="I80" s="36"/>
      <c r="K80" s="40"/>
      <c r="L80" s="40"/>
    </row>
    <row r="81" spans="7:12" ht="15">
      <c r="G81" s="36"/>
      <c r="H81" s="36"/>
      <c r="I81" s="36"/>
      <c r="K81" s="40"/>
      <c r="L81" s="40"/>
    </row>
    <row r="82" spans="7:12" ht="15">
      <c r="G82" s="36"/>
      <c r="H82" s="36"/>
      <c r="I82" s="36"/>
      <c r="K82" s="40"/>
      <c r="L82" s="40"/>
    </row>
    <row r="83" spans="7:13" ht="15">
      <c r="G83" s="47"/>
      <c r="H83" s="47"/>
      <c r="I83" s="47"/>
      <c r="K83" s="48"/>
      <c r="L83" s="48"/>
      <c r="M83" s="31"/>
    </row>
    <row r="84" spans="7:12" ht="15">
      <c r="G84" s="36"/>
      <c r="H84" s="36"/>
      <c r="I84" s="36"/>
      <c r="K84" s="48"/>
      <c r="L84" s="48"/>
    </row>
    <row r="85" spans="7:12" ht="15">
      <c r="G85" s="36"/>
      <c r="H85" s="36"/>
      <c r="I85" s="36"/>
      <c r="K85" s="48"/>
      <c r="L85" s="48"/>
    </row>
    <row r="86" spans="7:13" ht="15">
      <c r="G86" s="47"/>
      <c r="H86" s="47"/>
      <c r="I86" s="47"/>
      <c r="K86" s="47"/>
      <c r="L86" s="47"/>
      <c r="M86" s="31"/>
    </row>
    <row r="87" spans="7:12" ht="15">
      <c r="G87" s="36"/>
      <c r="H87" s="36"/>
      <c r="I87" s="36"/>
      <c r="K87" s="40"/>
      <c r="L87" s="40"/>
    </row>
    <row r="88" spans="7:12" ht="15">
      <c r="G88" s="36"/>
      <c r="H88" s="36"/>
      <c r="I88" s="31"/>
      <c r="K88" s="40"/>
      <c r="L88" s="40"/>
    </row>
    <row r="89" spans="7:12" ht="15">
      <c r="G89" s="36"/>
      <c r="H89" s="36"/>
      <c r="I89" s="31"/>
      <c r="K89" s="40"/>
      <c r="L89" s="40"/>
    </row>
    <row r="90" spans="7:14" ht="15">
      <c r="G90" s="36"/>
      <c r="H90" s="36"/>
      <c r="I90" s="49"/>
      <c r="K90" s="40"/>
      <c r="L90" s="40"/>
      <c r="N90" s="28">
        <f>26.43-17.39</f>
        <v>9.04</v>
      </c>
    </row>
    <row r="91" spans="7:12" ht="15">
      <c r="G91" s="36"/>
      <c r="H91" s="36"/>
      <c r="I91" s="46"/>
      <c r="K91" s="40"/>
      <c r="L91" s="40"/>
    </row>
    <row r="92" spans="7:12" ht="15">
      <c r="G92" s="36"/>
      <c r="H92" s="36"/>
      <c r="I92" s="36"/>
      <c r="K92" s="40"/>
      <c r="L92" s="40"/>
    </row>
    <row r="93" spans="7:12" ht="15">
      <c r="G93" s="36"/>
      <c r="H93" s="36"/>
      <c r="I93" s="36"/>
      <c r="K93" s="40"/>
      <c r="L93" s="40"/>
    </row>
    <row r="94" spans="7:12" ht="15">
      <c r="G94" s="36"/>
      <c r="H94" s="36"/>
      <c r="I94" s="36"/>
      <c r="K94" s="40"/>
      <c r="L94" s="40"/>
    </row>
    <row r="95" spans="7:12" ht="15">
      <c r="G95" s="36"/>
      <c r="H95" s="36"/>
      <c r="I95" s="36"/>
      <c r="K95" s="40"/>
      <c r="L95" s="40"/>
    </row>
    <row r="96" spans="7:12" ht="15">
      <c r="G96" s="36"/>
      <c r="H96" s="36"/>
      <c r="I96" s="36"/>
      <c r="K96" s="40"/>
      <c r="L96" s="40"/>
    </row>
    <row r="97" spans="7:12" ht="15">
      <c r="G97" s="36"/>
      <c r="H97" s="36"/>
      <c r="I97" s="36"/>
      <c r="K97" s="40"/>
      <c r="L97" s="40"/>
    </row>
    <row r="98" spans="7:9" ht="15">
      <c r="G98" s="36"/>
      <c r="H98" s="36"/>
      <c r="I98" s="36"/>
    </row>
    <row r="99" spans="7:9" ht="15">
      <c r="G99" s="36"/>
      <c r="H99" s="36"/>
      <c r="I99" s="36"/>
    </row>
    <row r="100" ht="15">
      <c r="I100" s="36"/>
    </row>
    <row r="101" ht="15">
      <c r="I101" s="36"/>
    </row>
    <row r="102" ht="15">
      <c r="I102" s="36"/>
    </row>
    <row r="103" ht="15">
      <c r="I103" s="36"/>
    </row>
    <row r="104" ht="15">
      <c r="I104" s="36"/>
    </row>
    <row r="105" ht="15">
      <c r="I105" s="36"/>
    </row>
    <row r="106" ht="15">
      <c r="I106" s="36"/>
    </row>
    <row r="107" ht="15">
      <c r="I107" s="36"/>
    </row>
    <row r="108" ht="15">
      <c r="I108" s="36"/>
    </row>
    <row r="109" ht="15">
      <c r="I109" s="36"/>
    </row>
    <row r="110" ht="15">
      <c r="I110" s="36"/>
    </row>
    <row r="111" ht="15">
      <c r="I111" s="36"/>
    </row>
  </sheetData>
  <mergeCells count="3">
    <mergeCell ref="G9:I9"/>
    <mergeCell ref="K9:M9"/>
    <mergeCell ref="A55:M55"/>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0"/>
  <sheetViews>
    <sheetView showGridLines="0" zoomScale="85" zoomScaleNormal="85" workbookViewId="0" topLeftCell="A57">
      <selection activeCell="Q90" sqref="Q90"/>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6384" width="9.140625" style="1" customWidth="1"/>
  </cols>
  <sheetData>
    <row r="1" spans="3:14" ht="23.25" thickBot="1">
      <c r="C1" s="99" t="s">
        <v>174</v>
      </c>
      <c r="D1" s="8"/>
      <c r="E1" s="8"/>
      <c r="F1" s="8"/>
      <c r="G1" s="8"/>
      <c r="H1" s="8"/>
      <c r="I1" s="8"/>
      <c r="J1" s="8"/>
      <c r="K1" s="8"/>
      <c r="L1" s="8"/>
      <c r="M1" s="8"/>
      <c r="N1" s="8"/>
    </row>
    <row r="2" ht="15.75">
      <c r="C2" s="98" t="str">
        <f>+CIS!A2</f>
        <v>Quarterly report on consolidated results for the financial quarter ended 31 December 2005</v>
      </c>
    </row>
    <row r="3" ht="15.75">
      <c r="C3" s="98" t="s">
        <v>182</v>
      </c>
    </row>
    <row r="5" ht="13.5" customHeight="1"/>
    <row r="6" ht="15.75">
      <c r="C6" s="97" t="s">
        <v>151</v>
      </c>
    </row>
    <row r="7" ht="15.75">
      <c r="C7" s="98" t="s">
        <v>292</v>
      </c>
    </row>
    <row r="9" spans="6:12" ht="12.75">
      <c r="F9" s="2" t="s">
        <v>186</v>
      </c>
      <c r="G9" s="2"/>
      <c r="H9" s="2" t="s">
        <v>185</v>
      </c>
      <c r="I9" s="2"/>
      <c r="J9" s="2" t="s">
        <v>187</v>
      </c>
      <c r="K9" s="2"/>
      <c r="L9" s="2" t="s">
        <v>52</v>
      </c>
    </row>
    <row r="10" spans="3:12" ht="12.75">
      <c r="C10" s="1" t="s">
        <v>53</v>
      </c>
      <c r="F10" s="3" t="s">
        <v>183</v>
      </c>
      <c r="G10" s="4"/>
      <c r="H10" s="4"/>
      <c r="I10" s="4"/>
      <c r="J10" s="3" t="s">
        <v>293</v>
      </c>
      <c r="K10" s="4"/>
      <c r="L10" s="3" t="s">
        <v>251</v>
      </c>
    </row>
    <row r="12" spans="3:16" ht="12.75">
      <c r="C12" s="5" t="s">
        <v>54</v>
      </c>
      <c r="F12" s="6">
        <v>125789</v>
      </c>
      <c r="G12" s="6"/>
      <c r="H12" s="6">
        <f>+J12-F12</f>
        <v>12890</v>
      </c>
      <c r="I12" s="6"/>
      <c r="J12" s="6">
        <v>138679</v>
      </c>
      <c r="K12" s="6"/>
      <c r="L12" s="6">
        <v>118460</v>
      </c>
      <c r="P12" s="94"/>
    </row>
    <row r="13" spans="3:16" ht="12.75">
      <c r="C13" s="5" t="s">
        <v>234</v>
      </c>
      <c r="F13" s="6"/>
      <c r="G13" s="6"/>
      <c r="H13" s="6"/>
      <c r="I13" s="6"/>
      <c r="J13" s="6">
        <v>81364</v>
      </c>
      <c r="K13" s="6"/>
      <c r="L13" s="6">
        <v>81364</v>
      </c>
      <c r="P13" s="94"/>
    </row>
    <row r="14" spans="3:16" ht="12.75">
      <c r="C14" s="5" t="s">
        <v>55</v>
      </c>
      <c r="F14" s="6">
        <v>108662</v>
      </c>
      <c r="G14" s="6"/>
      <c r="H14" s="6">
        <f>+J14-F14</f>
        <v>3735</v>
      </c>
      <c r="I14" s="6"/>
      <c r="J14" s="6">
        <v>112397</v>
      </c>
      <c r="K14" s="6"/>
      <c r="L14" s="6">
        <v>113519</v>
      </c>
      <c r="P14" s="94"/>
    </row>
    <row r="15" spans="3:16" ht="12.75">
      <c r="C15" s="5" t="s">
        <v>190</v>
      </c>
      <c r="F15" s="6">
        <v>1109</v>
      </c>
      <c r="G15" s="6"/>
      <c r="H15" s="6">
        <f aca="true" t="shared" si="0" ref="H15:H21">+J15-F15</f>
        <v>-2172</v>
      </c>
      <c r="I15" s="6"/>
      <c r="J15" s="6">
        <v>-1063</v>
      </c>
      <c r="K15" s="6"/>
      <c r="L15" s="6">
        <v>-1005</v>
      </c>
      <c r="P15" s="94"/>
    </row>
    <row r="16" spans="3:16" ht="12.75">
      <c r="C16" s="5" t="s">
        <v>248</v>
      </c>
      <c r="F16" s="6">
        <f>112828+10800</f>
        <v>123628</v>
      </c>
      <c r="G16" s="6"/>
      <c r="H16" s="6">
        <f t="shared" si="0"/>
        <v>-80112</v>
      </c>
      <c r="I16" s="6"/>
      <c r="J16" s="6">
        <v>43516</v>
      </c>
      <c r="K16" s="6"/>
      <c r="L16" s="6">
        <v>36145</v>
      </c>
      <c r="P16" s="94"/>
    </row>
    <row r="17" spans="3:16" ht="12.75">
      <c r="C17" s="5" t="s">
        <v>56</v>
      </c>
      <c r="F17" s="6">
        <v>123272</v>
      </c>
      <c r="G17" s="6"/>
      <c r="H17" s="6">
        <f t="shared" si="0"/>
        <v>-5505</v>
      </c>
      <c r="I17" s="6"/>
      <c r="J17" s="6">
        <v>117767</v>
      </c>
      <c r="K17" s="6"/>
      <c r="L17" s="6">
        <v>114925</v>
      </c>
      <c r="P17" s="94"/>
    </row>
    <row r="18" spans="3:16" ht="12.75">
      <c r="C18" s="5" t="s">
        <v>249</v>
      </c>
      <c r="F18" s="6">
        <f>703009+972908</f>
        <v>1675917</v>
      </c>
      <c r="G18" s="6"/>
      <c r="H18" s="6">
        <f t="shared" si="0"/>
        <v>-1011023</v>
      </c>
      <c r="I18" s="6"/>
      <c r="J18" s="6">
        <v>664894</v>
      </c>
      <c r="K18" s="6"/>
      <c r="L18" s="6">
        <v>675964</v>
      </c>
      <c r="N18" s="94"/>
      <c r="P18" s="94"/>
    </row>
    <row r="19" spans="3:16" ht="12.75">
      <c r="C19" s="5" t="s">
        <v>250</v>
      </c>
      <c r="F19" s="6">
        <v>70190</v>
      </c>
      <c r="G19" s="6"/>
      <c r="H19" s="6">
        <f t="shared" si="0"/>
        <v>3675</v>
      </c>
      <c r="I19" s="6"/>
      <c r="J19" s="6">
        <v>73865</v>
      </c>
      <c r="K19" s="6"/>
      <c r="L19" s="6">
        <v>73865</v>
      </c>
      <c r="P19" s="94"/>
    </row>
    <row r="20" spans="3:16" ht="12.75">
      <c r="C20" s="5" t="s">
        <v>57</v>
      </c>
      <c r="F20" s="6">
        <f>153356</f>
        <v>153356</v>
      </c>
      <c r="G20" s="6"/>
      <c r="H20" s="6">
        <f t="shared" si="0"/>
        <v>6659</v>
      </c>
      <c r="I20" s="6"/>
      <c r="J20" s="6">
        <f>233837-71620-2202</f>
        <v>160015</v>
      </c>
      <c r="K20" s="6"/>
      <c r="L20" s="6">
        <v>103305</v>
      </c>
      <c r="O20" s="94"/>
      <c r="P20" s="94"/>
    </row>
    <row r="21" spans="3:16" ht="12.75">
      <c r="C21" s="5" t="s">
        <v>58</v>
      </c>
      <c r="F21" s="6">
        <v>28438</v>
      </c>
      <c r="G21" s="6"/>
      <c r="H21" s="6">
        <f t="shared" si="0"/>
        <v>-4506</v>
      </c>
      <c r="I21" s="6"/>
      <c r="J21" s="6">
        <v>23932</v>
      </c>
      <c r="K21" s="6"/>
      <c r="L21" s="6">
        <v>25932</v>
      </c>
      <c r="P21" s="94"/>
    </row>
    <row r="22" spans="3:16" ht="12.75">
      <c r="C22" s="5" t="s">
        <v>235</v>
      </c>
      <c r="F22" s="6"/>
      <c r="G22" s="6"/>
      <c r="H22" s="6"/>
      <c r="I22" s="6"/>
      <c r="J22" s="6">
        <v>24133</v>
      </c>
      <c r="K22" s="6"/>
      <c r="L22" s="6">
        <v>24169</v>
      </c>
      <c r="P22" s="94"/>
    </row>
    <row r="23" spans="3:12" ht="5.25" customHeight="1" thickBot="1">
      <c r="C23" s="5"/>
      <c r="F23" s="7"/>
      <c r="G23" s="8"/>
      <c r="H23" s="8"/>
      <c r="I23" s="8"/>
      <c r="J23" s="8"/>
      <c r="K23" s="8"/>
      <c r="L23" s="8"/>
    </row>
    <row r="24" spans="3:6" ht="12.75">
      <c r="C24" s="5"/>
      <c r="F24" s="6"/>
    </row>
    <row r="25" spans="3:6" ht="12.75">
      <c r="C25" s="5" t="s">
        <v>59</v>
      </c>
      <c r="F25" s="6"/>
    </row>
    <row r="26" spans="3:16" ht="12.75">
      <c r="C26" s="9" t="s">
        <v>63</v>
      </c>
      <c r="F26" s="6">
        <v>55091</v>
      </c>
      <c r="G26" s="6"/>
      <c r="H26" s="6">
        <f>+J26-F26</f>
        <v>-9711</v>
      </c>
      <c r="I26" s="6"/>
      <c r="J26" s="6">
        <v>45380</v>
      </c>
      <c r="K26" s="6"/>
      <c r="L26" s="10">
        <v>52451</v>
      </c>
      <c r="P26" s="94"/>
    </row>
    <row r="27" spans="3:16" ht="12.75">
      <c r="C27" s="9" t="s">
        <v>60</v>
      </c>
      <c r="F27" s="6">
        <v>25647</v>
      </c>
      <c r="G27" s="6"/>
      <c r="H27" s="6">
        <f aca="true" t="shared" si="1" ref="H27:H33">+J27-F27</f>
        <v>5826</v>
      </c>
      <c r="I27" s="6"/>
      <c r="J27" s="6">
        <v>31473</v>
      </c>
      <c r="K27" s="6"/>
      <c r="L27" s="10">
        <v>31026</v>
      </c>
      <c r="P27" s="94"/>
    </row>
    <row r="28" spans="3:16" ht="12.75">
      <c r="C28" s="11" t="s">
        <v>61</v>
      </c>
      <c r="F28" s="6">
        <v>147247</v>
      </c>
      <c r="G28" s="6"/>
      <c r="H28" s="6">
        <f t="shared" si="1"/>
        <v>-63175</v>
      </c>
      <c r="I28" s="6"/>
      <c r="J28" s="6">
        <f>81665+2407</f>
        <v>84072</v>
      </c>
      <c r="K28" s="6"/>
      <c r="L28" s="10">
        <f>69231+51033</f>
        <v>120264</v>
      </c>
      <c r="P28" s="94"/>
    </row>
    <row r="29" spans="3:16" ht="12.75">
      <c r="C29" s="9" t="s">
        <v>62</v>
      </c>
      <c r="F29" s="6">
        <f>70654</f>
        <v>70654</v>
      </c>
      <c r="G29" s="6"/>
      <c r="H29" s="6">
        <f t="shared" si="1"/>
        <v>22779</v>
      </c>
      <c r="I29" s="6"/>
      <c r="J29" s="6">
        <f>134763-41332+2</f>
        <v>93433</v>
      </c>
      <c r="K29" s="6"/>
      <c r="L29" s="10">
        <v>69292</v>
      </c>
      <c r="P29" s="94"/>
    </row>
    <row r="30" spans="3:16" ht="12.75">
      <c r="C30" s="9" t="s">
        <v>189</v>
      </c>
      <c r="F30" s="6"/>
      <c r="G30" s="6"/>
      <c r="H30" s="6"/>
      <c r="I30" s="6"/>
      <c r="J30" s="6">
        <v>7016</v>
      </c>
      <c r="K30" s="6"/>
      <c r="L30" s="10">
        <v>6641</v>
      </c>
      <c r="P30" s="94"/>
    </row>
    <row r="31" spans="3:16" ht="12.75">
      <c r="C31" s="11" t="s">
        <v>191</v>
      </c>
      <c r="F31" s="6"/>
      <c r="G31" s="6"/>
      <c r="H31" s="6"/>
      <c r="I31" s="6"/>
      <c r="J31" s="6">
        <v>9897</v>
      </c>
      <c r="K31" s="6"/>
      <c r="L31" s="10">
        <v>7894</v>
      </c>
      <c r="P31" s="94"/>
    </row>
    <row r="32" spans="3:16" ht="12.75">
      <c r="C32" s="11" t="s">
        <v>64</v>
      </c>
      <c r="F32" s="6">
        <v>77407</v>
      </c>
      <c r="G32" s="6"/>
      <c r="H32" s="6">
        <f t="shared" si="1"/>
        <v>216254</v>
      </c>
      <c r="I32" s="6"/>
      <c r="J32" s="6">
        <v>293661</v>
      </c>
      <c r="K32" s="6"/>
      <c r="L32" s="6">
        <v>96312</v>
      </c>
      <c r="P32" s="94"/>
    </row>
    <row r="33" spans="3:16" ht="12.75">
      <c r="C33" s="9" t="s">
        <v>247</v>
      </c>
      <c r="F33" s="6">
        <v>34717</v>
      </c>
      <c r="G33" s="6"/>
      <c r="H33" s="6">
        <f t="shared" si="1"/>
        <v>112346</v>
      </c>
      <c r="I33" s="6"/>
      <c r="J33" s="6">
        <v>147063</v>
      </c>
      <c r="K33" s="6"/>
      <c r="L33" s="6">
        <v>93757</v>
      </c>
      <c r="P33" s="94"/>
    </row>
    <row r="34" spans="3:12" ht="13.5" thickBot="1">
      <c r="C34" s="5"/>
      <c r="F34" s="12">
        <f>SUM(F27:F33)</f>
        <v>355672</v>
      </c>
      <c r="G34" s="13"/>
      <c r="H34" s="12">
        <f>SUM(H27:H33)</f>
        <v>294030</v>
      </c>
      <c r="I34" s="13"/>
      <c r="J34" s="12">
        <f>SUM(J26:J33)</f>
        <v>711995</v>
      </c>
      <c r="K34" s="13"/>
      <c r="L34" s="13">
        <f>SUM(L26:L33)</f>
        <v>477637</v>
      </c>
    </row>
    <row r="35" spans="3:6" ht="6" customHeight="1">
      <c r="C35" s="5"/>
      <c r="F35" s="6"/>
    </row>
    <row r="36" spans="3:6" ht="12.75">
      <c r="C36" s="5" t="s">
        <v>65</v>
      </c>
      <c r="F36" s="6"/>
    </row>
    <row r="37" spans="3:16" ht="12.75">
      <c r="C37" s="9" t="s">
        <v>66</v>
      </c>
      <c r="F37" s="6">
        <v>257119</v>
      </c>
      <c r="G37" s="6"/>
      <c r="H37" s="6">
        <f>+J37-F37</f>
        <v>-70139</v>
      </c>
      <c r="I37" s="6"/>
      <c r="J37" s="6">
        <v>186980</v>
      </c>
      <c r="K37" s="6"/>
      <c r="L37" s="6">
        <f>168012+19663</f>
        <v>187675</v>
      </c>
      <c r="P37" s="94"/>
    </row>
    <row r="38" spans="3:16" ht="12.75">
      <c r="C38" s="9" t="s">
        <v>67</v>
      </c>
      <c r="F38" s="6">
        <v>46969</v>
      </c>
      <c r="G38" s="6"/>
      <c r="H38" s="6">
        <f>+J38-F38</f>
        <v>113792</v>
      </c>
      <c r="I38" s="6"/>
      <c r="J38" s="6">
        <f>205878-138717+93600</f>
        <v>160761</v>
      </c>
      <c r="K38" s="6"/>
      <c r="L38" s="6">
        <f>48645+3724</f>
        <v>52369</v>
      </c>
      <c r="P38" s="94"/>
    </row>
    <row r="39" spans="3:16" ht="12.75">
      <c r="C39" s="11" t="s">
        <v>68</v>
      </c>
      <c r="F39" s="6">
        <v>371630</v>
      </c>
      <c r="G39" s="6"/>
      <c r="H39" s="6">
        <f>+J39-F39</f>
        <v>-129445</v>
      </c>
      <c r="I39" s="6"/>
      <c r="J39" s="6">
        <f>238385+3800</f>
        <v>242185</v>
      </c>
      <c r="K39" s="6"/>
      <c r="L39" s="6">
        <v>159928</v>
      </c>
      <c r="P39" s="94"/>
    </row>
    <row r="40" spans="3:16" ht="12.75">
      <c r="C40" s="9" t="s">
        <v>69</v>
      </c>
      <c r="F40" s="6">
        <v>2347</v>
      </c>
      <c r="G40" s="6"/>
      <c r="H40" s="6">
        <f>+J40-F40</f>
        <v>-1383</v>
      </c>
      <c r="I40" s="6"/>
      <c r="J40" s="6">
        <v>964</v>
      </c>
      <c r="K40" s="6"/>
      <c r="L40" s="6">
        <v>2490</v>
      </c>
      <c r="P40" s="94"/>
    </row>
    <row r="41" spans="3:16" ht="12.75">
      <c r="C41" s="11" t="s">
        <v>70</v>
      </c>
      <c r="F41" s="6">
        <f>1783+5600</f>
        <v>7383</v>
      </c>
      <c r="G41" s="6"/>
      <c r="H41" s="6">
        <f>+J41-F41</f>
        <v>42160</v>
      </c>
      <c r="I41" s="6"/>
      <c r="J41" s="6">
        <f>90875-41332</f>
        <v>49543</v>
      </c>
      <c r="K41" s="6"/>
      <c r="L41" s="6">
        <v>34586</v>
      </c>
      <c r="P41" s="94"/>
    </row>
    <row r="42" spans="3:12" ht="13.5" thickBot="1">
      <c r="C42" s="5"/>
      <c r="F42" s="12">
        <f>SUM(F37:F41)</f>
        <v>685448</v>
      </c>
      <c r="G42" s="13"/>
      <c r="H42" s="12">
        <f>SUM(H37:H41)</f>
        <v>-45015</v>
      </c>
      <c r="I42" s="13"/>
      <c r="J42" s="12">
        <f>SUM(J37:J41)</f>
        <v>640433</v>
      </c>
      <c r="K42" s="13"/>
      <c r="L42" s="13">
        <f>SUM(L37:L41)</f>
        <v>437048</v>
      </c>
    </row>
    <row r="43" spans="3:6" ht="12.75">
      <c r="C43" s="5"/>
      <c r="F43" s="6"/>
    </row>
    <row r="44" spans="3:12" ht="12.75">
      <c r="C44" s="5" t="s">
        <v>285</v>
      </c>
      <c r="F44" s="10">
        <f>+F34-F42</f>
        <v>-329776</v>
      </c>
      <c r="G44" s="14"/>
      <c r="H44" s="10">
        <f>+H34-H42</f>
        <v>339045</v>
      </c>
      <c r="I44" s="14"/>
      <c r="J44" s="10">
        <f>+J34-J42</f>
        <v>71562</v>
      </c>
      <c r="K44" s="14"/>
      <c r="L44" s="10">
        <f>+L34-L42</f>
        <v>40589</v>
      </c>
    </row>
    <row r="45" spans="3:12" ht="12.75">
      <c r="C45" s="5"/>
      <c r="F45" s="6"/>
      <c r="L45" s="6"/>
    </row>
    <row r="46" spans="3:16" ht="12.75">
      <c r="C46" s="5" t="s">
        <v>71</v>
      </c>
      <c r="F46" s="6">
        <v>6254</v>
      </c>
      <c r="G46" s="6"/>
      <c r="H46" s="6">
        <f>+J46-F46</f>
        <v>274765</v>
      </c>
      <c r="I46" s="6"/>
      <c r="J46" s="6">
        <v>281019</v>
      </c>
      <c r="K46" s="6"/>
      <c r="L46" s="6">
        <v>303502</v>
      </c>
      <c r="P46" s="94"/>
    </row>
    <row r="47" spans="3:12" ht="12.75">
      <c r="C47" s="5"/>
      <c r="F47" s="6"/>
      <c r="G47" s="6"/>
      <c r="H47" s="6"/>
      <c r="I47" s="6"/>
      <c r="J47" s="6"/>
      <c r="K47" s="6"/>
      <c r="L47" s="6"/>
    </row>
    <row r="48" spans="3:12" ht="12.75">
      <c r="C48" s="5" t="s">
        <v>72</v>
      </c>
      <c r="F48" s="6"/>
      <c r="G48" s="6"/>
      <c r="H48" s="6"/>
      <c r="I48" s="6"/>
      <c r="J48" s="6"/>
      <c r="K48" s="6"/>
      <c r="L48" s="6"/>
    </row>
    <row r="49" spans="3:16" ht="12.75">
      <c r="C49" s="11" t="s">
        <v>73</v>
      </c>
      <c r="F49" s="6">
        <f>69759+150000+196976</f>
        <v>416735</v>
      </c>
      <c r="G49" s="6"/>
      <c r="H49" s="6">
        <f>+J49-F49</f>
        <v>3363</v>
      </c>
      <c r="I49" s="6"/>
      <c r="J49" s="6">
        <f>370098+50000</f>
        <v>420098</v>
      </c>
      <c r="K49" s="6"/>
      <c r="L49" s="6">
        <v>222798</v>
      </c>
      <c r="P49" s="94"/>
    </row>
    <row r="50" spans="3:16" ht="12.75">
      <c r="C50" s="11" t="s">
        <v>74</v>
      </c>
      <c r="F50" s="6">
        <v>1957</v>
      </c>
      <c r="G50" s="6"/>
      <c r="H50" s="6">
        <f>+J50-F50</f>
        <v>0</v>
      </c>
      <c r="I50" s="6"/>
      <c r="J50" s="6">
        <v>1957</v>
      </c>
      <c r="K50" s="6"/>
      <c r="L50" s="6">
        <v>1957</v>
      </c>
      <c r="P50" s="94"/>
    </row>
    <row r="51" spans="3:16" ht="12.75">
      <c r="C51" s="11" t="s">
        <v>69</v>
      </c>
      <c r="F51" s="6">
        <v>1727</v>
      </c>
      <c r="G51" s="6"/>
      <c r="H51" s="6">
        <f>+J51-F51</f>
        <v>529</v>
      </c>
      <c r="I51" s="6"/>
      <c r="J51" s="6">
        <v>2256</v>
      </c>
      <c r="K51" s="6"/>
      <c r="L51" s="6">
        <v>2447</v>
      </c>
      <c r="P51" s="94"/>
    </row>
    <row r="52" spans="3:16" ht="12.75">
      <c r="C52" s="11" t="s">
        <v>75</v>
      </c>
      <c r="F52" s="6">
        <f>327590-4100</f>
        <v>323490</v>
      </c>
      <c r="G52" s="6"/>
      <c r="H52" s="6">
        <f>+J52-F52</f>
        <v>-232637</v>
      </c>
      <c r="I52" s="6"/>
      <c r="J52" s="6">
        <v>90853</v>
      </c>
      <c r="K52" s="6"/>
      <c r="L52" s="6">
        <v>89996</v>
      </c>
      <c r="P52" s="94"/>
    </row>
    <row r="53" spans="3:6" ht="3.75" customHeight="1">
      <c r="C53" s="11"/>
      <c r="F53" s="6"/>
    </row>
    <row r="54" spans="3:12" ht="13.5" thickBot="1">
      <c r="C54" s="5"/>
      <c r="F54" s="15">
        <f>SUM(F12:F21)+F44-SUM(F46:F52)</f>
        <v>1330422</v>
      </c>
      <c r="G54" s="15"/>
      <c r="H54" s="15">
        <f>SUM(H12:H21)+H44-SUM(H46:H52)</f>
        <v>-783334</v>
      </c>
      <c r="I54" s="15"/>
      <c r="J54" s="15">
        <f>+SUM(J12:J22)+J44-SUM(J46:J52)</f>
        <v>714878</v>
      </c>
      <c r="K54" s="15"/>
      <c r="L54" s="15">
        <f>+SUM(L12:L22)+L44-SUM(L46:L52)</f>
        <v>786532</v>
      </c>
    </row>
    <row r="55" ht="13.5" thickTop="1">
      <c r="F55" s="6"/>
    </row>
    <row r="56" spans="3:6" ht="12.75">
      <c r="C56" s="5"/>
      <c r="F56" s="6"/>
    </row>
    <row r="57" spans="3:6" ht="12.75">
      <c r="C57" s="5"/>
      <c r="F57" s="6"/>
    </row>
    <row r="58" spans="3:6" ht="15.75">
      <c r="C58" s="97" t="s">
        <v>151</v>
      </c>
      <c r="F58" s="6"/>
    </row>
    <row r="59" spans="3:6" ht="15.75">
      <c r="C59" s="98" t="str">
        <f>+C7</f>
        <v>AS AT 31 DECEMBER 2005</v>
      </c>
      <c r="F59" s="6"/>
    </row>
    <row r="60" ht="12.75">
      <c r="F60" s="6"/>
    </row>
    <row r="61" spans="6:12" ht="12.75">
      <c r="F61" s="16" t="str">
        <f>+F9</f>
        <v>Actual/original</v>
      </c>
      <c r="G61" s="2"/>
      <c r="H61" s="16" t="str">
        <f>+H9</f>
        <v>Reclass</v>
      </c>
      <c r="I61" s="2"/>
      <c r="J61" s="16" t="str">
        <f>+J9</f>
        <v>Actual</v>
      </c>
      <c r="K61" s="2"/>
      <c r="L61" s="2" t="str">
        <f>+L9</f>
        <v>Audited</v>
      </c>
    </row>
    <row r="62" spans="3:12" ht="12.75">
      <c r="C62" s="1" t="s">
        <v>53</v>
      </c>
      <c r="F62" s="16" t="str">
        <f>+F10</f>
        <v>MAR 2003</v>
      </c>
      <c r="G62" s="4"/>
      <c r="H62" s="16">
        <f>+H10</f>
        <v>0</v>
      </c>
      <c r="I62" s="4"/>
      <c r="J62" s="16" t="str">
        <f>+J10</f>
        <v>DEC 2005</v>
      </c>
      <c r="K62" s="4"/>
      <c r="L62" s="4" t="str">
        <f>+L10</f>
        <v>MAR 2005</v>
      </c>
    </row>
    <row r="63" spans="3:6" ht="12.75">
      <c r="C63" s="5"/>
      <c r="F63" s="6"/>
    </row>
    <row r="64" spans="3:6" ht="12.75">
      <c r="C64" s="5" t="s">
        <v>76</v>
      </c>
      <c r="F64" s="6"/>
    </row>
    <row r="65" spans="3:12" ht="12.75">
      <c r="C65" s="11" t="s">
        <v>77</v>
      </c>
      <c r="F65" s="6">
        <v>134995</v>
      </c>
      <c r="H65" s="6">
        <f>+J65-F65</f>
        <v>143532</v>
      </c>
      <c r="J65" s="6">
        <v>278527</v>
      </c>
      <c r="L65" s="6">
        <v>277114</v>
      </c>
    </row>
    <row r="66" spans="3:6" ht="12.75">
      <c r="C66" s="11" t="s">
        <v>78</v>
      </c>
      <c r="F66" s="6"/>
    </row>
    <row r="67" spans="3:12" ht="12.75">
      <c r="C67" s="17" t="s">
        <v>79</v>
      </c>
      <c r="F67" s="18">
        <v>231873</v>
      </c>
      <c r="H67" s="109">
        <f>+J67-F67</f>
        <v>-138577</v>
      </c>
      <c r="J67" s="19">
        <v>93296</v>
      </c>
      <c r="L67" s="19">
        <v>91713</v>
      </c>
    </row>
    <row r="68" spans="3:12" ht="12.75">
      <c r="C68" s="17" t="s">
        <v>80</v>
      </c>
      <c r="F68" s="20">
        <v>-14055</v>
      </c>
      <c r="H68" s="110">
        <f>+J68-F68</f>
        <v>3014</v>
      </c>
      <c r="J68" s="20">
        <v>-11041</v>
      </c>
      <c r="L68" s="20">
        <v>-11082</v>
      </c>
    </row>
    <row r="69" spans="3:12" ht="12.75">
      <c r="C69" s="17" t="s">
        <v>81</v>
      </c>
      <c r="F69" s="20">
        <f>1808</f>
        <v>1808</v>
      </c>
      <c r="H69" s="110">
        <f>+J69-F69</f>
        <v>30584</v>
      </c>
      <c r="J69" s="21">
        <f>32595-203</f>
        <v>32392</v>
      </c>
      <c r="L69" s="21">
        <v>31364</v>
      </c>
    </row>
    <row r="70" spans="3:12" ht="12.75">
      <c r="C70" s="17" t="s">
        <v>228</v>
      </c>
      <c r="F70" s="20"/>
      <c r="H70" s="110"/>
      <c r="J70" s="21">
        <v>-47672</v>
      </c>
      <c r="L70" s="20">
        <v>-34542</v>
      </c>
    </row>
    <row r="71" spans="3:12" ht="12.75">
      <c r="C71" s="17" t="s">
        <v>82</v>
      </c>
      <c r="F71" s="22">
        <f>239875-1500</f>
        <v>238375</v>
      </c>
      <c r="H71" s="111">
        <f>+J71-F71</f>
        <v>-18992</v>
      </c>
      <c r="J71" s="23">
        <f>179769+109797-70183</f>
        <v>219383</v>
      </c>
      <c r="L71" s="23">
        <v>250986</v>
      </c>
    </row>
    <row r="72" spans="3:12" ht="12.75">
      <c r="C72" s="5"/>
      <c r="F72" s="10">
        <f>SUM(F67:F71)</f>
        <v>458001</v>
      </c>
      <c r="H72" s="10">
        <f>SUM(H67:H71)</f>
        <v>-123971</v>
      </c>
      <c r="J72" s="10">
        <f>SUM(J67:J71)</f>
        <v>286358</v>
      </c>
      <c r="L72" s="14">
        <f>SUM(L67:L71)</f>
        <v>328439</v>
      </c>
    </row>
    <row r="73" spans="3:12" ht="9" customHeight="1">
      <c r="C73" s="5"/>
      <c r="F73" s="24"/>
      <c r="G73" s="25"/>
      <c r="H73" s="25"/>
      <c r="I73" s="25"/>
      <c r="J73" s="25"/>
      <c r="K73" s="25"/>
      <c r="L73" s="25"/>
    </row>
    <row r="74" spans="3:12" ht="25.5" customHeight="1">
      <c r="C74" s="11" t="s">
        <v>83</v>
      </c>
      <c r="F74" s="10">
        <f>+F72+F65</f>
        <v>592996</v>
      </c>
      <c r="H74" s="10">
        <f>+H72+H65</f>
        <v>19561</v>
      </c>
      <c r="J74" s="10">
        <f>+J72+J65</f>
        <v>564885</v>
      </c>
      <c r="L74" s="10">
        <f>+L72+L65</f>
        <v>605553</v>
      </c>
    </row>
    <row r="75" spans="3:6" ht="12.75">
      <c r="C75" s="5"/>
      <c r="F75" s="6"/>
    </row>
    <row r="76" spans="3:12" ht="12.75">
      <c r="C76" s="11" t="s">
        <v>84</v>
      </c>
      <c r="F76" s="6">
        <v>169217</v>
      </c>
      <c r="H76" s="6">
        <f>+J76-F76</f>
        <v>-19224</v>
      </c>
      <c r="J76" s="6">
        <f>146489+28920-2202+203-23417</f>
        <v>149993</v>
      </c>
      <c r="L76" s="6">
        <v>180979</v>
      </c>
    </row>
    <row r="77" spans="3:6" ht="12.75">
      <c r="C77" s="5"/>
      <c r="F77" s="6"/>
    </row>
    <row r="78" spans="6:12" ht="13.5" thickBot="1">
      <c r="F78" s="15">
        <f>+F76+F74</f>
        <v>762213</v>
      </c>
      <c r="G78" s="15">
        <f>+G76+G74</f>
        <v>0</v>
      </c>
      <c r="H78" s="15">
        <f>+H76+H74</f>
        <v>337</v>
      </c>
      <c r="I78" s="15"/>
      <c r="J78" s="15">
        <f>+J76+J74</f>
        <v>714878</v>
      </c>
      <c r="K78" s="15"/>
      <c r="L78" s="15">
        <f>+L74+L76</f>
        <v>786532</v>
      </c>
    </row>
    <row r="79" ht="13.5" thickTop="1">
      <c r="C79" s="5"/>
    </row>
    <row r="80" spans="3:12" ht="12.75">
      <c r="C80" s="5" t="s">
        <v>330</v>
      </c>
      <c r="F80" s="26">
        <f>(+F74-F20)/F65</f>
        <v>3.2567132116004296</v>
      </c>
      <c r="J80" s="26">
        <f>(+J78)/(J65-19055)</f>
        <v>2.7551257939199605</v>
      </c>
      <c r="L80" s="26">
        <f>(+L78)/(L65-13229)</f>
        <v>2.980586240218277</v>
      </c>
    </row>
    <row r="81" spans="3:12" ht="12.75">
      <c r="C81" s="5"/>
      <c r="L81" s="94"/>
    </row>
    <row r="82" ht="12.75">
      <c r="C82" s="5"/>
    </row>
    <row r="83" spans="1:12" ht="39" customHeight="1">
      <c r="A83" s="160" t="s">
        <v>262</v>
      </c>
      <c r="B83" s="160"/>
      <c r="C83" s="160"/>
      <c r="D83" s="160"/>
      <c r="E83" s="160"/>
      <c r="F83" s="160"/>
      <c r="G83" s="160"/>
      <c r="H83" s="160"/>
      <c r="I83" s="160"/>
      <c r="J83" s="160"/>
      <c r="K83" s="160"/>
      <c r="L83" s="160"/>
    </row>
    <row r="84" ht="12.75">
      <c r="C84" s="5"/>
    </row>
    <row r="85" spans="3:12" ht="12.75">
      <c r="C85" s="5"/>
      <c r="F85" s="94"/>
      <c r="L85" s="14"/>
    </row>
    <row r="86" spans="3:12" ht="12.75">
      <c r="C86" s="5"/>
      <c r="J86" s="94"/>
      <c r="L86" s="5"/>
    </row>
    <row r="87" spans="3:12" ht="12.75">
      <c r="C87" s="5"/>
      <c r="J87" s="94"/>
      <c r="L87" s="5"/>
    </row>
    <row r="88" spans="3:12" ht="12.75">
      <c r="C88" s="5"/>
      <c r="L88" s="5"/>
    </row>
    <row r="89" spans="3:12" ht="12.75">
      <c r="C89" s="5"/>
      <c r="J89" s="94"/>
      <c r="L89" s="5"/>
    </row>
    <row r="90" spans="3:12" ht="12.75">
      <c r="C90" s="5"/>
      <c r="L90" s="5"/>
    </row>
    <row r="91" spans="3:12" ht="12.75">
      <c r="C91" s="5"/>
      <c r="L91" s="5"/>
    </row>
    <row r="92" spans="3:12" ht="12.75">
      <c r="C92" s="5"/>
      <c r="F92" s="94"/>
      <c r="L92" s="5"/>
    </row>
    <row r="93" spans="3:12" ht="12.75">
      <c r="C93" s="5"/>
      <c r="L93" s="5"/>
    </row>
    <row r="94" spans="3:12" ht="12.75">
      <c r="C94" s="5"/>
      <c r="L94" s="5"/>
    </row>
    <row r="95" ht="12.75">
      <c r="C95" s="5"/>
    </row>
    <row r="96" spans="3:12" ht="12.75">
      <c r="C96" s="5"/>
      <c r="L96" s="5"/>
    </row>
    <row r="97" spans="3:12" ht="12.75">
      <c r="C97" s="5"/>
      <c r="L97" s="5"/>
    </row>
    <row r="98" spans="3:12" ht="12.75">
      <c r="C98" s="5"/>
      <c r="L98" s="5"/>
    </row>
    <row r="99" spans="3:12" ht="12.75">
      <c r="C99" s="5"/>
      <c r="L99" s="5"/>
    </row>
    <row r="100" spans="3:12" ht="12.75">
      <c r="C100" s="5"/>
      <c r="L100" s="5"/>
    </row>
  </sheetData>
  <mergeCells count="1">
    <mergeCell ref="A83:L83"/>
  </mergeCells>
  <printOptions/>
  <pageMargins left="0.5" right="0.36" top="0.69" bottom="0.17" header="0.5" footer="0.18"/>
  <pageSetup horizontalDpi="600" verticalDpi="600" orientation="portrait" paperSize="9" scale="105"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codeName="Sheet15"/>
  <dimension ref="A1:N46"/>
  <sheetViews>
    <sheetView showGridLines="0" workbookViewId="0" topLeftCell="A10">
      <selection activeCell="I37" sqref="I37"/>
    </sheetView>
  </sheetViews>
  <sheetFormatPr defaultColWidth="9.140625" defaultRowHeight="12.75"/>
  <cols>
    <col min="1" max="1" width="11.421875" style="50" customWidth="1"/>
    <col min="2" max="2" width="17.28125" style="50" customWidth="1"/>
    <col min="3" max="3" width="9.140625" style="50" customWidth="1"/>
    <col min="4" max="4" width="12.140625" style="50" customWidth="1"/>
    <col min="5" max="5" width="12.57421875" style="50" customWidth="1"/>
    <col min="6" max="6" width="12.7109375" style="50" customWidth="1"/>
    <col min="7" max="7" width="16.00390625" style="50" customWidth="1"/>
    <col min="8" max="9" width="13.140625" style="50" customWidth="1"/>
    <col min="10" max="10" width="12.421875" style="50" customWidth="1"/>
  </cols>
  <sheetData>
    <row r="1" spans="1:10" ht="23.25" thickBot="1">
      <c r="A1" s="99" t="s">
        <v>174</v>
      </c>
      <c r="B1" s="100"/>
      <c r="C1" s="100"/>
      <c r="D1" s="100"/>
      <c r="E1" s="100"/>
      <c r="F1" s="100"/>
      <c r="G1" s="100"/>
      <c r="H1" s="100"/>
      <c r="I1" s="100"/>
      <c r="J1" s="100"/>
    </row>
    <row r="2" ht="15.75">
      <c r="A2" s="98" t="str">
        <f>+CBS!C2</f>
        <v>Quarterly report on consolidated results for the financial quarter ended 31 December 2005</v>
      </c>
    </row>
    <row r="3" ht="15.75">
      <c r="A3" s="98" t="s">
        <v>182</v>
      </c>
    </row>
    <row r="4" ht="15.75">
      <c r="A4" s="98"/>
    </row>
    <row r="6" spans="1:10" s="53" customFormat="1" ht="18.75">
      <c r="A6" s="101" t="s">
        <v>173</v>
      </c>
      <c r="B6" s="52"/>
      <c r="C6" s="52"/>
      <c r="D6" s="52"/>
      <c r="E6" s="52"/>
      <c r="F6" s="52"/>
      <c r="G6" s="52"/>
      <c r="H6" s="52"/>
      <c r="I6" s="52"/>
      <c r="J6" s="52"/>
    </row>
    <row r="7" spans="1:10" s="53" customFormat="1" ht="18.75">
      <c r="A7" s="103" t="s">
        <v>294</v>
      </c>
      <c r="B7" s="52"/>
      <c r="C7" s="52"/>
      <c r="D7" s="52"/>
      <c r="E7" s="52"/>
      <c r="F7" s="52"/>
      <c r="G7" s="52"/>
      <c r="H7" s="52"/>
      <c r="I7" s="52"/>
      <c r="J7" s="52"/>
    </row>
    <row r="8" spans="1:10" s="53" customFormat="1" ht="12.75">
      <c r="A8" s="52"/>
      <c r="B8" s="52"/>
      <c r="C8" s="52"/>
      <c r="D8" s="52"/>
      <c r="E8" s="52"/>
      <c r="F8" s="52"/>
      <c r="G8" s="52"/>
      <c r="H8" s="52"/>
      <c r="I8" s="52"/>
      <c r="J8" s="52"/>
    </row>
    <row r="9" spans="1:10" s="53" customFormat="1" ht="12.75">
      <c r="A9" s="51" t="s">
        <v>149</v>
      </c>
      <c r="B9" s="52"/>
      <c r="C9" s="52"/>
      <c r="D9" s="52"/>
      <c r="E9" s="54" t="s">
        <v>240</v>
      </c>
      <c r="F9" s="52"/>
      <c r="G9" s="52"/>
      <c r="H9" s="52"/>
      <c r="I9" s="52"/>
      <c r="J9" s="52"/>
    </row>
    <row r="10" spans="1:10" s="53" customFormat="1" ht="12.75">
      <c r="A10" s="55" t="s">
        <v>259</v>
      </c>
      <c r="B10" s="52"/>
      <c r="C10" s="52"/>
      <c r="D10" s="2" t="s">
        <v>103</v>
      </c>
      <c r="E10" s="2" t="s">
        <v>103</v>
      </c>
      <c r="F10" s="2" t="s">
        <v>104</v>
      </c>
      <c r="G10" s="2" t="s">
        <v>105</v>
      </c>
      <c r="H10" s="2" t="s">
        <v>226</v>
      </c>
      <c r="I10" s="2" t="s">
        <v>106</v>
      </c>
      <c r="J10" s="56" t="s">
        <v>107</v>
      </c>
    </row>
    <row r="11" spans="1:10" s="53" customFormat="1" ht="12.75">
      <c r="A11" s="54"/>
      <c r="B11" s="52"/>
      <c r="C11" s="52"/>
      <c r="D11" s="2" t="s">
        <v>108</v>
      </c>
      <c r="E11" s="2" t="s">
        <v>109</v>
      </c>
      <c r="F11" s="2" t="s">
        <v>110</v>
      </c>
      <c r="G11" s="2" t="s">
        <v>110</v>
      </c>
      <c r="H11" s="2" t="s">
        <v>227</v>
      </c>
      <c r="I11" s="2" t="s">
        <v>111</v>
      </c>
      <c r="J11" s="56"/>
    </row>
    <row r="12" spans="1:10" s="53" customFormat="1" ht="12.75">
      <c r="A12" s="52"/>
      <c r="B12" s="52"/>
      <c r="C12" s="52"/>
      <c r="D12" s="2" t="s">
        <v>150</v>
      </c>
      <c r="E12" s="2" t="s">
        <v>150</v>
      </c>
      <c r="F12" s="2" t="s">
        <v>150</v>
      </c>
      <c r="G12" s="2" t="s">
        <v>150</v>
      </c>
      <c r="H12" s="2" t="s">
        <v>150</v>
      </c>
      <c r="I12" s="2" t="s">
        <v>150</v>
      </c>
      <c r="J12" s="89" t="s">
        <v>150</v>
      </c>
    </row>
    <row r="13" spans="1:10" s="53" customFormat="1" ht="12.75">
      <c r="A13" s="52" t="s">
        <v>269</v>
      </c>
      <c r="B13" s="52"/>
      <c r="C13" s="52"/>
      <c r="D13" s="57">
        <v>277114</v>
      </c>
      <c r="E13" s="57">
        <v>91713</v>
      </c>
      <c r="F13" s="57">
        <v>31364</v>
      </c>
      <c r="G13" s="57">
        <v>-11082</v>
      </c>
      <c r="H13" s="57">
        <v>-34542</v>
      </c>
      <c r="I13" s="57">
        <v>250986</v>
      </c>
      <c r="J13" s="58">
        <f aca="true" t="shared" si="0" ref="J13:J20">SUM(D13:I13)</f>
        <v>605553</v>
      </c>
    </row>
    <row r="14" spans="1:10" s="53" customFormat="1" ht="12.75">
      <c r="A14" s="52" t="s">
        <v>112</v>
      </c>
      <c r="B14" s="52"/>
      <c r="C14" s="52"/>
      <c r="D14" s="57">
        <v>0</v>
      </c>
      <c r="E14" s="57">
        <v>0</v>
      </c>
      <c r="F14" s="57">
        <v>0</v>
      </c>
      <c r="G14" s="57">
        <v>0</v>
      </c>
      <c r="H14" s="57">
        <v>0</v>
      </c>
      <c r="I14" s="57">
        <v>0</v>
      </c>
      <c r="J14" s="58">
        <f t="shared" si="0"/>
        <v>0</v>
      </c>
    </row>
    <row r="15" spans="1:10" s="53" customFormat="1" ht="12.75">
      <c r="A15" s="52" t="s">
        <v>113</v>
      </c>
      <c r="B15" s="52"/>
      <c r="C15" s="52"/>
      <c r="D15" s="57">
        <f>163+1250</f>
        <v>1413</v>
      </c>
      <c r="E15" s="57">
        <f>183+1400</f>
        <v>1583</v>
      </c>
      <c r="F15" s="57">
        <f>1231-203</f>
        <v>1028</v>
      </c>
      <c r="G15" s="57">
        <v>0</v>
      </c>
      <c r="H15" s="57">
        <v>0</v>
      </c>
      <c r="I15" s="57">
        <v>0</v>
      </c>
      <c r="J15" s="58">
        <f t="shared" si="0"/>
        <v>4024</v>
      </c>
    </row>
    <row r="16" spans="1:10" s="53" customFormat="1" ht="12.75">
      <c r="A16" s="52" t="s">
        <v>228</v>
      </c>
      <c r="B16" s="52"/>
      <c r="C16" s="52"/>
      <c r="D16" s="57">
        <v>0</v>
      </c>
      <c r="E16" s="57">
        <v>0</v>
      </c>
      <c r="F16" s="57">
        <v>0</v>
      </c>
      <c r="G16" s="57">
        <v>0</v>
      </c>
      <c r="H16" s="57">
        <v>-13130</v>
      </c>
      <c r="I16" s="57">
        <v>0</v>
      </c>
      <c r="J16" s="58">
        <f t="shared" si="0"/>
        <v>-13130</v>
      </c>
    </row>
    <row r="17" spans="1:10" s="53" customFormat="1" ht="12.75">
      <c r="A17" s="52" t="s">
        <v>230</v>
      </c>
      <c r="B17" s="52"/>
      <c r="C17" s="52"/>
      <c r="D17" s="57">
        <v>0</v>
      </c>
      <c r="E17" s="57">
        <v>0</v>
      </c>
      <c r="F17" s="57">
        <v>0</v>
      </c>
      <c r="G17" s="57">
        <v>0</v>
      </c>
      <c r="H17" s="57">
        <v>0</v>
      </c>
      <c r="I17" s="57">
        <v>0</v>
      </c>
      <c r="J17" s="58">
        <f t="shared" si="0"/>
        <v>0</v>
      </c>
    </row>
    <row r="18" spans="1:10" s="53" customFormat="1" ht="12.75">
      <c r="A18" s="52" t="s">
        <v>34</v>
      </c>
      <c r="B18" s="52"/>
      <c r="C18" s="52"/>
      <c r="D18" s="57">
        <v>0</v>
      </c>
      <c r="E18" s="57">
        <v>0</v>
      </c>
      <c r="F18" s="57">
        <v>0</v>
      </c>
      <c r="G18" s="57">
        <v>0</v>
      </c>
      <c r="H18" s="57">
        <v>0</v>
      </c>
      <c r="I18" s="57">
        <v>-24167</v>
      </c>
      <c r="J18" s="58">
        <f t="shared" si="0"/>
        <v>-24167</v>
      </c>
    </row>
    <row r="19" spans="1:10" s="53" customFormat="1" ht="12.75">
      <c r="A19" s="52" t="s">
        <v>114</v>
      </c>
      <c r="B19" s="52"/>
      <c r="C19" s="52"/>
      <c r="D19" s="57">
        <v>0</v>
      </c>
      <c r="E19" s="57">
        <v>0</v>
      </c>
      <c r="F19" s="57">
        <v>0</v>
      </c>
      <c r="G19" s="57">
        <v>0</v>
      </c>
      <c r="H19" s="57">
        <v>0</v>
      </c>
      <c r="I19" s="57">
        <v>-7436</v>
      </c>
      <c r="J19" s="58">
        <f t="shared" si="0"/>
        <v>-7436</v>
      </c>
    </row>
    <row r="20" spans="1:10" s="53" customFormat="1" ht="12.75">
      <c r="A20" s="52" t="s">
        <v>252</v>
      </c>
      <c r="B20" s="52"/>
      <c r="C20" s="52"/>
      <c r="D20" s="57">
        <v>0</v>
      </c>
      <c r="E20" s="57">
        <v>0</v>
      </c>
      <c r="F20" s="57">
        <v>0</v>
      </c>
      <c r="G20" s="57">
        <v>41</v>
      </c>
      <c r="H20" s="57">
        <v>0</v>
      </c>
      <c r="I20" s="57">
        <v>0</v>
      </c>
      <c r="J20" s="58">
        <f t="shared" si="0"/>
        <v>41</v>
      </c>
    </row>
    <row r="21" spans="1:10" s="53" customFormat="1" ht="5.25" customHeight="1">
      <c r="A21" s="52"/>
      <c r="B21" s="52"/>
      <c r="C21" s="52"/>
      <c r="D21" s="57"/>
      <c r="E21" s="57"/>
      <c r="F21" s="57"/>
      <c r="G21" s="57"/>
      <c r="H21" s="57"/>
      <c r="I21" s="57"/>
      <c r="J21" s="58"/>
    </row>
    <row r="22" spans="1:10" s="53" customFormat="1" ht="20.25" customHeight="1" thickBot="1">
      <c r="A22" s="52" t="s">
        <v>328</v>
      </c>
      <c r="B22" s="52"/>
      <c r="C22" s="52"/>
      <c r="D22" s="59">
        <f aca="true" t="shared" si="1" ref="D22:J22">SUM(D13:D20)</f>
        <v>278527</v>
      </c>
      <c r="E22" s="59">
        <f t="shared" si="1"/>
        <v>93296</v>
      </c>
      <c r="F22" s="59">
        <f t="shared" si="1"/>
        <v>32392</v>
      </c>
      <c r="G22" s="59">
        <f t="shared" si="1"/>
        <v>-11041</v>
      </c>
      <c r="H22" s="59">
        <f t="shared" si="1"/>
        <v>-47672</v>
      </c>
      <c r="I22" s="59">
        <f t="shared" si="1"/>
        <v>219383</v>
      </c>
      <c r="J22" s="60">
        <f t="shared" si="1"/>
        <v>564885</v>
      </c>
    </row>
    <row r="23" spans="1:10" s="53" customFormat="1" ht="20.25" customHeight="1" thickTop="1">
      <c r="A23" s="52"/>
      <c r="B23" s="52"/>
      <c r="C23" s="52"/>
      <c r="D23" s="61"/>
      <c r="E23" s="61"/>
      <c r="F23" s="61"/>
      <c r="G23" s="61"/>
      <c r="H23" s="61"/>
      <c r="I23" s="61"/>
      <c r="J23" s="61"/>
    </row>
    <row r="24" spans="1:10" s="53" customFormat="1" ht="20.25" customHeight="1">
      <c r="A24" s="52"/>
      <c r="B24" s="52"/>
      <c r="C24" s="52"/>
      <c r="D24" s="61"/>
      <c r="E24" s="61"/>
      <c r="F24" s="61"/>
      <c r="G24" s="61"/>
      <c r="H24" s="61"/>
      <c r="I24" s="61"/>
      <c r="J24" s="61"/>
    </row>
    <row r="25" spans="1:10" s="53" customFormat="1" ht="12.75">
      <c r="A25" s="51" t="s">
        <v>149</v>
      </c>
      <c r="B25" s="52"/>
      <c r="C25" s="52"/>
      <c r="D25" s="52"/>
      <c r="E25" s="54" t="s">
        <v>239</v>
      </c>
      <c r="F25" s="52"/>
      <c r="G25" s="52"/>
      <c r="H25" s="52"/>
      <c r="I25" s="52"/>
      <c r="J25" s="52"/>
    </row>
    <row r="26" spans="1:10" s="53" customFormat="1" ht="12.75">
      <c r="A26" s="55" t="s">
        <v>225</v>
      </c>
      <c r="B26" s="52"/>
      <c r="C26" s="52"/>
      <c r="D26" s="2" t="s">
        <v>103</v>
      </c>
      <c r="E26" s="2" t="s">
        <v>103</v>
      </c>
      <c r="F26" s="2" t="s">
        <v>104</v>
      </c>
      <c r="G26" s="2" t="s">
        <v>105</v>
      </c>
      <c r="H26" s="2" t="s">
        <v>226</v>
      </c>
      <c r="I26" s="2" t="s">
        <v>106</v>
      </c>
      <c r="J26" s="56" t="s">
        <v>107</v>
      </c>
    </row>
    <row r="27" spans="1:10" s="53" customFormat="1" ht="12.75">
      <c r="A27" s="54"/>
      <c r="B27" s="52"/>
      <c r="C27" s="52"/>
      <c r="D27" s="2" t="s">
        <v>108</v>
      </c>
      <c r="E27" s="2" t="s">
        <v>109</v>
      </c>
      <c r="F27" s="2" t="s">
        <v>110</v>
      </c>
      <c r="G27" s="2" t="s">
        <v>110</v>
      </c>
      <c r="H27" s="2" t="s">
        <v>227</v>
      </c>
      <c r="I27" s="2" t="s">
        <v>111</v>
      </c>
      <c r="J27" s="56"/>
    </row>
    <row r="28" spans="1:10" s="53" customFormat="1" ht="12.75">
      <c r="A28" s="52"/>
      <c r="B28" s="52"/>
      <c r="C28" s="52"/>
      <c r="D28" s="2" t="s">
        <v>150</v>
      </c>
      <c r="E28" s="2" t="s">
        <v>150</v>
      </c>
      <c r="F28" s="2" t="s">
        <v>150</v>
      </c>
      <c r="G28" s="2" t="s">
        <v>150</v>
      </c>
      <c r="H28" s="2" t="s">
        <v>150</v>
      </c>
      <c r="I28" s="2" t="s">
        <v>150</v>
      </c>
      <c r="J28" s="89" t="s">
        <v>150</v>
      </c>
    </row>
    <row r="29" spans="1:10" s="53" customFormat="1" ht="12.75">
      <c r="A29" s="52" t="s">
        <v>236</v>
      </c>
      <c r="B29" s="52"/>
      <c r="C29" s="52"/>
      <c r="D29" s="57">
        <v>276612</v>
      </c>
      <c r="E29" s="57">
        <v>91140</v>
      </c>
      <c r="F29" s="57">
        <v>31364</v>
      </c>
      <c r="G29" s="57">
        <v>-12336</v>
      </c>
      <c r="H29" s="57">
        <v>-516</v>
      </c>
      <c r="I29" s="57">
        <v>241425</v>
      </c>
      <c r="J29" s="58">
        <f aca="true" t="shared" si="2" ref="J29:J35">SUM(D29:I29)</f>
        <v>627689</v>
      </c>
    </row>
    <row r="30" spans="1:10" s="53" customFormat="1" ht="12.75">
      <c r="A30" s="52" t="s">
        <v>112</v>
      </c>
      <c r="B30" s="52"/>
      <c r="C30" s="52"/>
      <c r="D30" s="57">
        <v>502</v>
      </c>
      <c r="E30" s="57">
        <v>573</v>
      </c>
      <c r="F30" s="57">
        <v>0</v>
      </c>
      <c r="G30" s="57">
        <v>0</v>
      </c>
      <c r="H30" s="57">
        <v>0</v>
      </c>
      <c r="I30" s="57">
        <v>0</v>
      </c>
      <c r="J30" s="58">
        <f t="shared" si="2"/>
        <v>1075</v>
      </c>
    </row>
    <row r="31" spans="1:10" s="53" customFormat="1" ht="12.75">
      <c r="A31" s="52" t="s">
        <v>113</v>
      </c>
      <c r="B31" s="52"/>
      <c r="C31" s="52"/>
      <c r="D31" s="57">
        <v>0</v>
      </c>
      <c r="E31" s="57">
        <v>0</v>
      </c>
      <c r="F31" s="57">
        <v>0</v>
      </c>
      <c r="G31" s="57">
        <v>0</v>
      </c>
      <c r="H31" s="57">
        <v>0</v>
      </c>
      <c r="I31" s="57">
        <v>0</v>
      </c>
      <c r="J31" s="58">
        <f t="shared" si="2"/>
        <v>0</v>
      </c>
    </row>
    <row r="32" spans="1:10" s="53" customFormat="1" ht="12.75">
      <c r="A32" s="52" t="s">
        <v>228</v>
      </c>
      <c r="B32" s="52"/>
      <c r="C32" s="52"/>
      <c r="D32" s="57">
        <v>0</v>
      </c>
      <c r="E32" s="57">
        <v>0</v>
      </c>
      <c r="F32" s="57">
        <v>0</v>
      </c>
      <c r="G32" s="57">
        <v>0</v>
      </c>
      <c r="H32" s="57">
        <v>-21710</v>
      </c>
      <c r="I32" s="57">
        <v>0</v>
      </c>
      <c r="J32" s="58">
        <f t="shared" si="2"/>
        <v>-21710</v>
      </c>
    </row>
    <row r="33" spans="1:10" s="53" customFormat="1" ht="12.75">
      <c r="A33" s="52" t="s">
        <v>230</v>
      </c>
      <c r="B33" s="52"/>
      <c r="C33" s="52"/>
      <c r="D33" s="57">
        <v>0</v>
      </c>
      <c r="E33" s="57">
        <v>0</v>
      </c>
      <c r="F33" s="57">
        <v>0</v>
      </c>
      <c r="G33" s="57">
        <v>0</v>
      </c>
      <c r="H33" s="57">
        <v>0</v>
      </c>
      <c r="I33" s="57">
        <v>-24</v>
      </c>
      <c r="J33" s="58">
        <f t="shared" si="2"/>
        <v>-24</v>
      </c>
    </row>
    <row r="34" spans="1:10" s="53" customFormat="1" ht="12.75">
      <c r="A34" s="52" t="s">
        <v>229</v>
      </c>
      <c r="B34" s="52"/>
      <c r="C34" s="52"/>
      <c r="D34" s="57">
        <v>0</v>
      </c>
      <c r="E34" s="57">
        <v>0</v>
      </c>
      <c r="F34" s="57">
        <v>0</v>
      </c>
      <c r="G34" s="57">
        <v>0</v>
      </c>
      <c r="H34" s="57">
        <v>0</v>
      </c>
      <c r="I34" s="57">
        <v>17078</v>
      </c>
      <c r="J34" s="58">
        <f t="shared" si="2"/>
        <v>17078</v>
      </c>
    </row>
    <row r="35" spans="1:10" s="53" customFormat="1" ht="12.75">
      <c r="A35" s="52" t="s">
        <v>114</v>
      </c>
      <c r="B35" s="52"/>
      <c r="C35" s="52"/>
      <c r="D35" s="57">
        <v>0</v>
      </c>
      <c r="E35" s="57">
        <v>0</v>
      </c>
      <c r="F35" s="57">
        <v>0</v>
      </c>
      <c r="G35" s="57">
        <v>0</v>
      </c>
      <c r="H35" s="57">
        <v>0</v>
      </c>
      <c r="I35" s="57">
        <v>-7885</v>
      </c>
      <c r="J35" s="58">
        <f t="shared" si="2"/>
        <v>-7885</v>
      </c>
    </row>
    <row r="36" spans="1:10" s="53" customFormat="1" ht="5.25" customHeight="1">
      <c r="A36" s="52"/>
      <c r="B36" s="52"/>
      <c r="C36" s="52"/>
      <c r="D36" s="57"/>
      <c r="E36" s="57"/>
      <c r="F36" s="57"/>
      <c r="G36" s="57"/>
      <c r="H36" s="57"/>
      <c r="I36" s="57"/>
      <c r="J36" s="58"/>
    </row>
    <row r="37" spans="1:10" s="53" customFormat="1" ht="20.25" customHeight="1" thickBot="1">
      <c r="A37" s="52" t="s">
        <v>329</v>
      </c>
      <c r="B37" s="52"/>
      <c r="C37" s="52"/>
      <c r="D37" s="59">
        <f aca="true" t="shared" si="3" ref="D37:I37">SUM(D29:D35)</f>
        <v>277114</v>
      </c>
      <c r="E37" s="59">
        <f t="shared" si="3"/>
        <v>91713</v>
      </c>
      <c r="F37" s="59">
        <f t="shared" si="3"/>
        <v>31364</v>
      </c>
      <c r="G37" s="59">
        <f t="shared" si="3"/>
        <v>-12336</v>
      </c>
      <c r="H37" s="59">
        <f t="shared" si="3"/>
        <v>-22226</v>
      </c>
      <c r="I37" s="59">
        <f t="shared" si="3"/>
        <v>250594</v>
      </c>
      <c r="J37" s="60">
        <f>SUM(D37:I37)</f>
        <v>616223</v>
      </c>
    </row>
    <row r="38" spans="1:10" s="53" customFormat="1" ht="20.25" customHeight="1" thickTop="1">
      <c r="A38" s="52"/>
      <c r="B38" s="52"/>
      <c r="C38" s="52"/>
      <c r="D38" s="61"/>
      <c r="E38" s="61"/>
      <c r="F38" s="61"/>
      <c r="G38" s="61"/>
      <c r="H38" s="61"/>
      <c r="I38" s="61"/>
      <c r="J38" s="61"/>
    </row>
    <row r="39" spans="1:10" s="53" customFormat="1" ht="20.25" customHeight="1">
      <c r="A39" s="52"/>
      <c r="B39" s="52"/>
      <c r="C39" s="52"/>
      <c r="D39" s="61"/>
      <c r="E39" s="61"/>
      <c r="F39" s="61"/>
      <c r="G39" s="61"/>
      <c r="H39" s="61"/>
      <c r="I39" s="61"/>
      <c r="J39" s="61"/>
    </row>
    <row r="40" spans="1:14" s="53" customFormat="1" ht="31.5" customHeight="1">
      <c r="A40" s="158" t="s">
        <v>267</v>
      </c>
      <c r="B40" s="158"/>
      <c r="C40" s="158"/>
      <c r="D40" s="158"/>
      <c r="E40" s="158"/>
      <c r="F40" s="158"/>
      <c r="G40" s="158"/>
      <c r="H40" s="158"/>
      <c r="I40" s="158"/>
      <c r="J40" s="158"/>
      <c r="K40" s="62"/>
      <c r="L40" s="62"/>
      <c r="M40" s="62"/>
      <c r="N40" s="62"/>
    </row>
    <row r="41" spans="1:10" s="53" customFormat="1" ht="12.75">
      <c r="A41" s="52"/>
      <c r="B41" s="52"/>
      <c r="C41" s="52"/>
      <c r="D41" s="52"/>
      <c r="E41" s="52"/>
      <c r="F41" s="52"/>
      <c r="G41" s="52"/>
      <c r="H41" s="52"/>
      <c r="I41" s="52"/>
      <c r="J41" s="63"/>
    </row>
    <row r="42" spans="1:10" s="53" customFormat="1" ht="12.75">
      <c r="A42" s="52"/>
      <c r="B42" s="52"/>
      <c r="C42" s="52"/>
      <c r="D42" s="52"/>
      <c r="E42" s="52"/>
      <c r="F42" s="52"/>
      <c r="G42" s="52"/>
      <c r="H42" s="52"/>
      <c r="I42" s="52"/>
      <c r="J42" s="63"/>
    </row>
    <row r="43" spans="1:10" s="53" customFormat="1" ht="24" customHeight="1" hidden="1">
      <c r="A43" s="52" t="s">
        <v>115</v>
      </c>
      <c r="B43" s="52"/>
      <c r="C43" s="52"/>
      <c r="D43" s="52"/>
      <c r="E43" s="52"/>
      <c r="F43" s="52"/>
      <c r="G43" s="52"/>
      <c r="H43" s="52"/>
      <c r="I43" s="52"/>
      <c r="J43" s="52"/>
    </row>
    <row r="44" spans="1:10" s="53" customFormat="1" ht="6" customHeight="1">
      <c r="A44" s="52"/>
      <c r="B44" s="52"/>
      <c r="C44" s="52"/>
      <c r="D44" s="52"/>
      <c r="E44" s="52"/>
      <c r="F44" s="52"/>
      <c r="G44" s="52"/>
      <c r="H44" s="52"/>
      <c r="I44" s="52"/>
      <c r="J44" s="52"/>
    </row>
    <row r="45" spans="1:10" s="53" customFormat="1" ht="12.75" hidden="1">
      <c r="A45" s="52" t="s">
        <v>116</v>
      </c>
      <c r="B45" s="52"/>
      <c r="C45" s="52"/>
      <c r="D45" s="52"/>
      <c r="E45" s="52"/>
      <c r="F45" s="52"/>
      <c r="G45" s="52"/>
      <c r="H45" s="52"/>
      <c r="I45" s="52"/>
      <c r="J45" s="52"/>
    </row>
    <row r="46" spans="1:10" s="53" customFormat="1" ht="12.75">
      <c r="A46" s="52"/>
      <c r="B46" s="52"/>
      <c r="C46" s="52"/>
      <c r="D46" s="52"/>
      <c r="E46" s="52"/>
      <c r="F46" s="52"/>
      <c r="G46" s="52"/>
      <c r="H46" s="52"/>
      <c r="I46" s="52"/>
      <c r="J46" s="52"/>
    </row>
    <row r="55" ht="15" customHeight="1"/>
  </sheetData>
  <mergeCells count="1">
    <mergeCell ref="A40:J40"/>
  </mergeCells>
  <printOptions/>
  <pageMargins left="0.62" right="0.22" top="0.56" bottom="0.43" header="0.5" footer="0.29"/>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I16" sqref="I16"/>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99" t="s">
        <v>174</v>
      </c>
      <c r="B1" s="100"/>
      <c r="C1" s="100"/>
      <c r="D1" s="100"/>
      <c r="E1" s="100"/>
      <c r="F1" s="100"/>
      <c r="G1" s="100"/>
      <c r="H1" s="100"/>
      <c r="I1" s="100"/>
      <c r="J1" s="100"/>
      <c r="K1" s="120"/>
    </row>
    <row r="2" spans="1:10" ht="15.75">
      <c r="A2" s="98" t="str">
        <f>+'Shareholders Equity'!A2</f>
        <v>Quarterly report on consolidated results for the financial quarter ended 31 December 2005</v>
      </c>
      <c r="B2" s="50"/>
      <c r="C2" s="50"/>
      <c r="D2" s="50"/>
      <c r="E2" s="50"/>
      <c r="F2" s="50"/>
      <c r="G2" s="50"/>
      <c r="H2" s="50"/>
      <c r="I2" s="50"/>
      <c r="J2" s="50"/>
    </row>
    <row r="3" spans="1:10" ht="15.75">
      <c r="A3" s="98" t="s">
        <v>182</v>
      </c>
      <c r="B3" s="50"/>
      <c r="C3" s="50"/>
      <c r="D3" s="50"/>
      <c r="E3" s="50"/>
      <c r="F3" s="50"/>
      <c r="G3" s="50"/>
      <c r="H3" s="50"/>
      <c r="I3" s="50"/>
      <c r="J3" s="50"/>
    </row>
    <row r="6" ht="18.75">
      <c r="A6" s="102" t="s">
        <v>175</v>
      </c>
    </row>
    <row r="7" ht="18.75">
      <c r="A7" s="103" t="str">
        <f>+'Shareholders Equity'!A7</f>
        <v>For The Financial Quarter Ended 31 December 2005</v>
      </c>
    </row>
    <row r="8" ht="18.75">
      <c r="A8" s="103"/>
    </row>
    <row r="9" spans="1:11" ht="18.75">
      <c r="A9" s="103"/>
      <c r="I9" s="143" t="s">
        <v>293</v>
      </c>
      <c r="J9" s="4"/>
      <c r="K9" s="3" t="s">
        <v>295</v>
      </c>
    </row>
    <row r="10" spans="9:11" ht="12.75">
      <c r="I10" s="144" t="s">
        <v>150</v>
      </c>
      <c r="K10" s="117" t="s">
        <v>53</v>
      </c>
    </row>
    <row r="11" spans="9:11" ht="12.75">
      <c r="I11" s="145"/>
      <c r="K11" s="118"/>
    </row>
    <row r="12" spans="1:11" ht="12.75">
      <c r="A12" s="65" t="s">
        <v>181</v>
      </c>
      <c r="C12" s="64"/>
      <c r="D12" s="64"/>
      <c r="E12" s="64"/>
      <c r="F12" s="64"/>
      <c r="I12" s="146">
        <v>73907</v>
      </c>
      <c r="K12" s="66">
        <v>53215</v>
      </c>
    </row>
    <row r="13" spans="1:11" ht="12.75">
      <c r="A13" s="65"/>
      <c r="C13" s="64"/>
      <c r="D13" s="64"/>
      <c r="E13" s="64"/>
      <c r="F13" s="64"/>
      <c r="I13" s="147"/>
      <c r="K13" s="119"/>
    </row>
    <row r="14" spans="1:11" ht="12.75">
      <c r="A14" s="65" t="s">
        <v>180</v>
      </c>
      <c r="C14" s="64"/>
      <c r="D14" s="64"/>
      <c r="E14" s="64"/>
      <c r="F14" s="64"/>
      <c r="I14" s="146">
        <v>-69000</v>
      </c>
      <c r="K14" s="66">
        <v>-5910</v>
      </c>
    </row>
    <row r="15" spans="1:11" ht="12.75">
      <c r="A15" s="65"/>
      <c r="C15" s="64"/>
      <c r="D15" s="64"/>
      <c r="E15" s="64"/>
      <c r="F15" s="64"/>
      <c r="I15" s="147"/>
      <c r="K15" s="119"/>
    </row>
    <row r="16" spans="1:11" ht="12.75">
      <c r="A16" s="65" t="s">
        <v>176</v>
      </c>
      <c r="C16" s="64"/>
      <c r="D16" s="64"/>
      <c r="E16" s="64"/>
      <c r="F16" s="64"/>
      <c r="I16" s="146">
        <v>245748</v>
      </c>
      <c r="K16" s="66">
        <v>-35234</v>
      </c>
    </row>
    <row r="17" spans="1:11" ht="12.75">
      <c r="A17" s="65"/>
      <c r="C17" s="64"/>
      <c r="D17" s="64"/>
      <c r="E17" s="64"/>
      <c r="F17" s="64"/>
      <c r="I17" s="147"/>
      <c r="K17" s="119"/>
    </row>
    <row r="18" spans="1:11" ht="12.75">
      <c r="A18" s="65" t="s">
        <v>177</v>
      </c>
      <c r="C18" s="64"/>
      <c r="D18" s="64"/>
      <c r="E18" s="64"/>
      <c r="F18" s="64"/>
      <c r="I18" s="148">
        <f>SUM(I12:I16)</f>
        <v>250655</v>
      </c>
      <c r="K18" s="67">
        <f>SUM(K12:K17)</f>
        <v>12071</v>
      </c>
    </row>
    <row r="19" spans="1:11" ht="12.75">
      <c r="A19" s="64"/>
      <c r="B19" s="65"/>
      <c r="C19" s="64"/>
      <c r="D19" s="64"/>
      <c r="E19" s="64"/>
      <c r="F19" s="64"/>
      <c r="I19" s="147"/>
      <c r="K19" s="119"/>
    </row>
    <row r="20" spans="1:11" ht="12.75">
      <c r="A20" s="64" t="s">
        <v>178</v>
      </c>
      <c r="B20" s="65"/>
      <c r="C20" s="64"/>
      <c r="D20" s="64"/>
      <c r="E20" s="64"/>
      <c r="F20" s="64"/>
      <c r="I20" s="146">
        <v>190069</v>
      </c>
      <c r="K20" s="66">
        <v>161002</v>
      </c>
    </row>
    <row r="21" spans="1:11" ht="12.75">
      <c r="A21" s="64"/>
      <c r="B21" s="65"/>
      <c r="C21" s="64"/>
      <c r="D21" s="64"/>
      <c r="E21" s="64"/>
      <c r="F21" s="64"/>
      <c r="I21" s="149"/>
      <c r="K21" s="68"/>
    </row>
    <row r="22" spans="1:11" ht="13.5" thickBot="1">
      <c r="A22" s="64" t="s">
        <v>179</v>
      </c>
      <c r="B22" s="65"/>
      <c r="C22" s="64"/>
      <c r="D22" s="64"/>
      <c r="E22" s="64"/>
      <c r="F22" s="64"/>
      <c r="I22" s="150">
        <f>SUM(I18:I20)</f>
        <v>440724</v>
      </c>
      <c r="J22" s="105"/>
      <c r="K22" s="104">
        <f>SUM(K18:K20)</f>
        <v>173073</v>
      </c>
    </row>
    <row r="23" spans="1:10" ht="13.5" thickTop="1">
      <c r="A23" s="64"/>
      <c r="B23" s="64"/>
      <c r="C23" s="64"/>
      <c r="D23" s="64"/>
      <c r="E23" s="64"/>
      <c r="F23" s="64"/>
      <c r="G23" s="64"/>
      <c r="H23" s="64"/>
      <c r="I23" s="151"/>
      <c r="J23" s="69"/>
    </row>
    <row r="25" spans="1:11" ht="35.25" customHeight="1">
      <c r="A25" s="158" t="s">
        <v>268</v>
      </c>
      <c r="B25" s="161"/>
      <c r="C25" s="161"/>
      <c r="D25" s="161"/>
      <c r="E25" s="161"/>
      <c r="F25" s="161"/>
      <c r="G25" s="161"/>
      <c r="H25" s="161"/>
      <c r="I25" s="161"/>
      <c r="J25" s="161"/>
      <c r="K25" s="161"/>
    </row>
  </sheetData>
  <mergeCells count="1">
    <mergeCell ref="A25:K2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1"/>
  <dimension ref="A1:P266"/>
  <sheetViews>
    <sheetView showGridLines="0" tabSelected="1" zoomScale="90" zoomScaleNormal="90" workbookViewId="0" topLeftCell="A188">
      <selection activeCell="B190" sqref="B190:K190"/>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140625" style="71" customWidth="1"/>
    <col min="11" max="11" width="11.57421875" style="71" customWidth="1"/>
    <col min="12" max="16384" width="9.140625" style="71" customWidth="1"/>
  </cols>
  <sheetData>
    <row r="1" ht="18.75">
      <c r="A1" s="70" t="s">
        <v>117</v>
      </c>
    </row>
    <row r="2" ht="11.25" customHeight="1">
      <c r="A2" s="70"/>
    </row>
    <row r="3" ht="14.25">
      <c r="A3" s="72" t="s">
        <v>296</v>
      </c>
    </row>
    <row r="5" spans="1:11" ht="12.75">
      <c r="A5" s="73" t="s">
        <v>118</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119</v>
      </c>
      <c r="B7" s="74"/>
      <c r="C7" s="74"/>
      <c r="D7" s="74"/>
      <c r="E7" s="74"/>
      <c r="F7" s="74"/>
      <c r="G7" s="74"/>
      <c r="H7" s="74"/>
      <c r="I7" s="74"/>
      <c r="J7" s="74"/>
      <c r="K7" s="74"/>
    </row>
    <row r="8" spans="1:11" ht="24.75" customHeight="1">
      <c r="A8" s="75"/>
      <c r="B8" s="165" t="s">
        <v>208</v>
      </c>
      <c r="C8" s="166"/>
      <c r="D8" s="166"/>
      <c r="E8" s="166"/>
      <c r="F8" s="166"/>
      <c r="G8" s="166"/>
      <c r="H8" s="166"/>
      <c r="I8" s="166"/>
      <c r="J8" s="166"/>
      <c r="K8" s="166"/>
    </row>
    <row r="9" spans="1:11" ht="5.25" customHeight="1">
      <c r="A9" s="75"/>
      <c r="B9" s="95"/>
      <c r="C9" s="125"/>
      <c r="D9" s="125"/>
      <c r="E9" s="125"/>
      <c r="F9" s="125"/>
      <c r="G9" s="125"/>
      <c r="H9" s="125"/>
      <c r="I9" s="125"/>
      <c r="J9" s="125"/>
      <c r="K9" s="125"/>
    </row>
    <row r="10" spans="1:11" ht="15.75" customHeight="1">
      <c r="A10" s="75"/>
      <c r="B10" s="165" t="s">
        <v>263</v>
      </c>
      <c r="C10" s="166"/>
      <c r="D10" s="166"/>
      <c r="E10" s="166"/>
      <c r="F10" s="166"/>
      <c r="G10" s="166"/>
      <c r="H10" s="166"/>
      <c r="I10" s="166"/>
      <c r="J10" s="166"/>
      <c r="K10" s="166"/>
    </row>
    <row r="11" spans="1:11" ht="7.5" customHeight="1">
      <c r="A11" s="75"/>
      <c r="B11" s="74"/>
      <c r="C11" s="74"/>
      <c r="D11" s="74"/>
      <c r="E11" s="74"/>
      <c r="F11" s="74"/>
      <c r="G11" s="74"/>
      <c r="H11" s="74"/>
      <c r="I11" s="74"/>
      <c r="J11" s="74"/>
      <c r="K11" s="74"/>
    </row>
    <row r="12" spans="2:11" ht="25.5" customHeight="1">
      <c r="B12" s="165" t="s">
        <v>264</v>
      </c>
      <c r="C12" s="166"/>
      <c r="D12" s="166"/>
      <c r="E12" s="166"/>
      <c r="F12" s="166"/>
      <c r="G12" s="166"/>
      <c r="H12" s="166"/>
      <c r="I12" s="166"/>
      <c r="J12" s="166"/>
      <c r="K12" s="166"/>
    </row>
    <row r="13" spans="2:11" ht="6" customHeight="1">
      <c r="B13" s="95"/>
      <c r="C13" s="125"/>
      <c r="D13" s="125"/>
      <c r="E13" s="125"/>
      <c r="F13" s="125"/>
      <c r="G13" s="125"/>
      <c r="H13" s="125"/>
      <c r="I13" s="125"/>
      <c r="J13" s="125"/>
      <c r="K13" s="125"/>
    </row>
    <row r="14" spans="1:11" ht="12.75">
      <c r="A14" s="74"/>
      <c r="B14" s="95"/>
      <c r="C14" s="95"/>
      <c r="D14" s="95"/>
      <c r="E14" s="95"/>
      <c r="F14" s="95"/>
      <c r="G14" s="95"/>
      <c r="H14" s="95"/>
      <c r="I14" s="95"/>
      <c r="J14" s="95"/>
      <c r="K14" s="95"/>
    </row>
    <row r="15" spans="1:11" ht="12.75">
      <c r="A15" s="75" t="s">
        <v>148</v>
      </c>
      <c r="B15" s="74"/>
      <c r="C15" s="74"/>
      <c r="D15" s="74"/>
      <c r="E15" s="74"/>
      <c r="F15" s="74"/>
      <c r="G15" s="74"/>
      <c r="H15" s="74"/>
      <c r="I15" s="74"/>
      <c r="J15" s="74"/>
      <c r="K15" s="74"/>
    </row>
    <row r="16" spans="1:11" ht="12.75">
      <c r="A16" s="74"/>
      <c r="B16" s="165" t="s">
        <v>265</v>
      </c>
      <c r="C16" s="165"/>
      <c r="D16" s="165"/>
      <c r="E16" s="165"/>
      <c r="F16" s="165"/>
      <c r="G16" s="165"/>
      <c r="H16" s="165"/>
      <c r="I16" s="165"/>
      <c r="J16" s="165"/>
      <c r="K16" s="95"/>
    </row>
    <row r="17" spans="1:11" ht="12.75">
      <c r="A17" s="74"/>
      <c r="B17" s="74"/>
      <c r="C17" s="74"/>
      <c r="D17" s="74"/>
      <c r="E17" s="74"/>
      <c r="F17" s="74"/>
      <c r="G17" s="74"/>
      <c r="H17" s="74"/>
      <c r="I17" s="74"/>
      <c r="J17" s="74"/>
      <c r="K17" s="74"/>
    </row>
    <row r="18" spans="1:11" ht="12.75">
      <c r="A18" s="75" t="s">
        <v>120</v>
      </c>
      <c r="B18" s="74"/>
      <c r="C18" s="74"/>
      <c r="D18" s="74"/>
      <c r="E18" s="74"/>
      <c r="F18" s="74"/>
      <c r="G18" s="74"/>
      <c r="H18" s="74"/>
      <c r="I18" s="74"/>
      <c r="J18" s="74"/>
      <c r="K18" s="74"/>
    </row>
    <row r="19" spans="2:11" ht="12.75">
      <c r="B19" s="74" t="s">
        <v>170</v>
      </c>
      <c r="C19" s="74"/>
      <c r="D19" s="74"/>
      <c r="E19" s="74"/>
      <c r="F19" s="74"/>
      <c r="G19" s="74"/>
      <c r="H19" s="74"/>
      <c r="I19" s="74"/>
      <c r="J19" s="74"/>
      <c r="K19" s="74"/>
    </row>
    <row r="20" spans="1:11" ht="12.75">
      <c r="A20" s="74"/>
      <c r="B20" s="74"/>
      <c r="C20" s="74"/>
      <c r="D20" s="74"/>
      <c r="E20" s="74"/>
      <c r="F20" s="74"/>
      <c r="G20" s="74"/>
      <c r="H20" s="74"/>
      <c r="I20" s="74"/>
      <c r="J20" s="74"/>
      <c r="K20" s="74"/>
    </row>
    <row r="21" spans="1:11" ht="12.75">
      <c r="A21" s="75" t="s">
        <v>121</v>
      </c>
      <c r="B21" s="74"/>
      <c r="C21" s="74"/>
      <c r="D21" s="74"/>
      <c r="E21" s="74"/>
      <c r="F21" s="74"/>
      <c r="G21" s="74"/>
      <c r="H21" s="74"/>
      <c r="I21" s="74"/>
      <c r="J21" s="74"/>
      <c r="K21" s="74"/>
    </row>
    <row r="22" spans="2:11" ht="25.5" customHeight="1">
      <c r="B22" s="165" t="s">
        <v>51</v>
      </c>
      <c r="C22" s="166"/>
      <c r="D22" s="166"/>
      <c r="E22" s="166"/>
      <c r="F22" s="166"/>
      <c r="G22" s="166"/>
      <c r="H22" s="166"/>
      <c r="I22" s="166"/>
      <c r="J22" s="166"/>
      <c r="K22" s="166"/>
    </row>
    <row r="23" spans="1:11" ht="12.75">
      <c r="A23" s="74"/>
      <c r="B23" s="74"/>
      <c r="C23" s="74"/>
      <c r="D23" s="74"/>
      <c r="E23" s="74"/>
      <c r="F23" s="74"/>
      <c r="G23" s="74"/>
      <c r="H23" s="74"/>
      <c r="I23" s="74"/>
      <c r="J23" s="74"/>
      <c r="K23" s="74"/>
    </row>
    <row r="24" spans="1:11" ht="12.75">
      <c r="A24" s="75" t="s">
        <v>122</v>
      </c>
      <c r="B24" s="74"/>
      <c r="C24" s="74"/>
      <c r="D24" s="74"/>
      <c r="E24" s="74"/>
      <c r="F24" s="74"/>
      <c r="G24" s="74"/>
      <c r="H24" s="74"/>
      <c r="I24" s="74"/>
      <c r="J24" s="74"/>
      <c r="K24" s="74"/>
    </row>
    <row r="25" spans="1:11" ht="28.5" customHeight="1">
      <c r="A25" s="74"/>
      <c r="B25" s="165" t="s">
        <v>171</v>
      </c>
      <c r="C25" s="166"/>
      <c r="D25" s="166"/>
      <c r="E25" s="166"/>
      <c r="F25" s="166"/>
      <c r="G25" s="166"/>
      <c r="H25" s="166"/>
      <c r="I25" s="166"/>
      <c r="J25" s="166"/>
      <c r="K25" s="166"/>
    </row>
    <row r="26" spans="1:11" ht="12.75">
      <c r="A26" s="74"/>
      <c r="B26" s="74"/>
      <c r="C26" s="74"/>
      <c r="D26" s="74"/>
      <c r="E26" s="74"/>
      <c r="F26" s="74"/>
      <c r="G26" s="74"/>
      <c r="H26" s="74"/>
      <c r="I26" s="74"/>
      <c r="J26" s="74"/>
      <c r="K26" s="74"/>
    </row>
    <row r="27" spans="1:11" ht="12.75">
      <c r="A27" s="75" t="s">
        <v>123</v>
      </c>
      <c r="B27" s="74"/>
      <c r="C27" s="74"/>
      <c r="D27" s="74"/>
      <c r="E27" s="74"/>
      <c r="F27" s="74"/>
      <c r="G27" s="74"/>
      <c r="H27" s="74"/>
      <c r="I27" s="74"/>
      <c r="J27" s="74"/>
      <c r="K27" s="74"/>
    </row>
    <row r="28" spans="2:11" ht="27" customHeight="1">
      <c r="B28" s="165" t="s">
        <v>266</v>
      </c>
      <c r="C28" s="166"/>
      <c r="D28" s="166"/>
      <c r="E28" s="166"/>
      <c r="F28" s="166"/>
      <c r="G28" s="166"/>
      <c r="H28" s="166"/>
      <c r="I28" s="166"/>
      <c r="J28" s="166"/>
      <c r="K28" s="166"/>
    </row>
    <row r="29" spans="2:11" ht="19.5" customHeight="1">
      <c r="B29" s="165" t="s">
        <v>297</v>
      </c>
      <c r="C29" s="166"/>
      <c r="D29" s="166"/>
      <c r="E29" s="166"/>
      <c r="F29" s="166"/>
      <c r="G29" s="166"/>
      <c r="H29" s="166"/>
      <c r="I29" s="166"/>
      <c r="J29" s="166"/>
      <c r="K29" s="166"/>
    </row>
    <row r="30" spans="2:11" ht="75.75" customHeight="1">
      <c r="B30" s="165" t="s">
        <v>298</v>
      </c>
      <c r="C30" s="166"/>
      <c r="D30" s="166"/>
      <c r="E30" s="166"/>
      <c r="F30" s="166"/>
      <c r="G30" s="166"/>
      <c r="H30" s="166"/>
      <c r="I30" s="166"/>
      <c r="J30" s="166"/>
      <c r="K30" s="166"/>
    </row>
    <row r="31" spans="1:11" ht="12.75" customHeight="1">
      <c r="A31" s="74"/>
      <c r="B31" s="74"/>
      <c r="C31" s="74"/>
      <c r="D31" s="74"/>
      <c r="E31" s="74"/>
      <c r="F31" s="74"/>
      <c r="G31" s="74"/>
      <c r="H31" s="74"/>
      <c r="I31" s="74"/>
      <c r="J31" s="74"/>
      <c r="K31" s="74"/>
    </row>
    <row r="32" spans="1:14" ht="15.75" customHeight="1">
      <c r="A32" s="75" t="s">
        <v>124</v>
      </c>
      <c r="B32" s="74"/>
      <c r="C32" s="74"/>
      <c r="D32" s="74"/>
      <c r="E32" s="74"/>
      <c r="F32" s="74"/>
      <c r="G32" s="74"/>
      <c r="H32" s="74"/>
      <c r="I32" s="74"/>
      <c r="J32" s="74"/>
      <c r="K32" s="74"/>
      <c r="L32" s="74"/>
      <c r="M32" s="74"/>
      <c r="N32" s="74"/>
    </row>
    <row r="33" spans="1:14" ht="12.75" customHeight="1">
      <c r="A33" s="74"/>
      <c r="B33" s="76"/>
      <c r="C33" s="76"/>
      <c r="D33" s="76"/>
      <c r="E33" s="76"/>
      <c r="F33" s="76"/>
      <c r="G33" s="76"/>
      <c r="H33" s="77"/>
      <c r="I33" s="77" t="s">
        <v>299</v>
      </c>
      <c r="J33" s="77" t="s">
        <v>300</v>
      </c>
      <c r="K33" s="76"/>
      <c r="L33" s="74"/>
      <c r="M33" s="74"/>
      <c r="N33" s="74"/>
    </row>
    <row r="34" spans="1:14" ht="12.75" customHeight="1">
      <c r="A34" s="74"/>
      <c r="B34" s="76"/>
      <c r="C34" s="76"/>
      <c r="D34" s="76"/>
      <c r="E34" s="76"/>
      <c r="F34" s="76"/>
      <c r="G34" s="76"/>
      <c r="H34" s="77"/>
      <c r="I34" s="77" t="s">
        <v>133</v>
      </c>
      <c r="J34" s="77" t="s">
        <v>134</v>
      </c>
      <c r="K34" s="76"/>
      <c r="L34" s="74"/>
      <c r="M34" s="74"/>
      <c r="N34" s="74"/>
    </row>
    <row r="35" spans="1:14" ht="12.75" customHeight="1">
      <c r="A35" s="74"/>
      <c r="B35" s="76"/>
      <c r="C35" s="76"/>
      <c r="D35" s="76"/>
      <c r="E35" s="76"/>
      <c r="F35" s="76"/>
      <c r="G35" s="76"/>
      <c r="H35" s="153"/>
      <c r="I35" s="153" t="s">
        <v>53</v>
      </c>
      <c r="J35" s="153" t="s">
        <v>53</v>
      </c>
      <c r="K35" s="76"/>
      <c r="L35" s="74"/>
      <c r="M35" s="74"/>
      <c r="N35" s="74"/>
    </row>
    <row r="36" spans="1:14" ht="12.75">
      <c r="A36" s="74"/>
      <c r="B36" s="74" t="s">
        <v>301</v>
      </c>
      <c r="C36" s="74"/>
      <c r="D36" s="74"/>
      <c r="E36" s="74"/>
      <c r="F36" s="74"/>
      <c r="G36" s="74"/>
      <c r="H36" s="74"/>
      <c r="I36" s="74"/>
      <c r="J36" s="74"/>
      <c r="K36" s="74"/>
      <c r="L36" s="74"/>
      <c r="M36" s="74"/>
      <c r="N36" s="74"/>
    </row>
    <row r="37" spans="1:14" ht="12.75">
      <c r="A37" s="74"/>
      <c r="B37" s="74" t="s">
        <v>303</v>
      </c>
      <c r="C37" s="74"/>
      <c r="D37" s="74"/>
      <c r="E37" s="74"/>
      <c r="F37" s="74"/>
      <c r="G37" s="74"/>
      <c r="H37" s="74"/>
      <c r="I37" s="37">
        <v>7436</v>
      </c>
      <c r="J37" s="130">
        <v>0</v>
      </c>
      <c r="K37" s="74"/>
      <c r="L37" s="74"/>
      <c r="M37" s="74"/>
      <c r="N37" s="74"/>
    </row>
    <row r="38" spans="1:14" ht="12.75">
      <c r="A38" s="74"/>
      <c r="B38" s="74" t="s">
        <v>302</v>
      </c>
      <c r="C38" s="74"/>
      <c r="D38" s="74"/>
      <c r="E38" s="74"/>
      <c r="F38" s="74"/>
      <c r="G38" s="74"/>
      <c r="H38" s="74"/>
      <c r="I38" s="154"/>
      <c r="J38" s="155">
        <v>7885</v>
      </c>
      <c r="K38" s="74"/>
      <c r="L38" s="74"/>
      <c r="M38" s="74"/>
      <c r="N38" s="74"/>
    </row>
    <row r="39" spans="1:14" ht="12.75">
      <c r="A39" s="74"/>
      <c r="B39" s="74"/>
      <c r="C39" s="74"/>
      <c r="D39" s="74"/>
      <c r="E39" s="74"/>
      <c r="F39" s="74"/>
      <c r="G39" s="74"/>
      <c r="H39" s="74"/>
      <c r="I39" s="123"/>
      <c r="J39" s="74"/>
      <c r="K39" s="74"/>
      <c r="L39" s="74"/>
      <c r="M39" s="74"/>
      <c r="N39" s="74"/>
    </row>
    <row r="40" spans="1:14" ht="12.75" hidden="1">
      <c r="A40" s="74"/>
      <c r="B40" s="74"/>
      <c r="C40" s="74"/>
      <c r="D40" s="74"/>
      <c r="E40" s="74"/>
      <c r="F40" s="74"/>
      <c r="G40" s="74"/>
      <c r="H40" s="74"/>
      <c r="I40" s="123"/>
      <c r="J40" s="74"/>
      <c r="K40" s="74"/>
      <c r="L40" s="74"/>
      <c r="M40" s="74"/>
      <c r="N40" s="74"/>
    </row>
    <row r="41" spans="1:11" ht="12.75" hidden="1">
      <c r="A41" s="73" t="s">
        <v>118</v>
      </c>
      <c r="B41" s="74"/>
      <c r="C41" s="74"/>
      <c r="D41" s="74"/>
      <c r="E41" s="74"/>
      <c r="F41" s="74"/>
      <c r="G41" s="74"/>
      <c r="H41" s="74"/>
      <c r="I41" s="74"/>
      <c r="J41" s="74"/>
      <c r="K41" s="74"/>
    </row>
    <row r="42" spans="1:11" ht="12.75" hidden="1">
      <c r="A42" s="74"/>
      <c r="B42" s="74"/>
      <c r="C42" s="74"/>
      <c r="D42" s="74"/>
      <c r="E42" s="74"/>
      <c r="F42" s="74"/>
      <c r="G42" s="74"/>
      <c r="H42" s="74"/>
      <c r="I42" s="74"/>
      <c r="J42" s="74"/>
      <c r="K42" s="74"/>
    </row>
    <row r="43" spans="1:11" ht="12.75">
      <c r="A43" s="75" t="s">
        <v>125</v>
      </c>
      <c r="B43" s="74"/>
      <c r="C43" s="74"/>
      <c r="D43" s="74"/>
      <c r="E43" s="74"/>
      <c r="F43" s="74"/>
      <c r="G43" s="74"/>
      <c r="H43" s="74"/>
      <c r="I43" s="74"/>
      <c r="J43" s="74"/>
      <c r="K43" s="74"/>
    </row>
    <row r="44" spans="1:11" ht="6.75" customHeight="1">
      <c r="A44" s="74"/>
      <c r="B44" s="74"/>
      <c r="C44" s="74"/>
      <c r="D44" s="74"/>
      <c r="E44" s="74"/>
      <c r="F44" s="74"/>
      <c r="G44" s="74"/>
      <c r="H44" s="74"/>
      <c r="I44" s="74"/>
      <c r="J44" s="74"/>
      <c r="K44" s="74"/>
    </row>
    <row r="45" spans="2:10" ht="12.75">
      <c r="B45" s="73" t="s">
        <v>126</v>
      </c>
      <c r="G45" s="74"/>
      <c r="H45" s="74"/>
      <c r="I45" s="77"/>
      <c r="J45" s="77"/>
    </row>
    <row r="46" spans="2:10" ht="12.75">
      <c r="B46" s="73"/>
      <c r="G46" s="74"/>
      <c r="H46" s="74"/>
      <c r="I46" s="77"/>
      <c r="J46" s="77"/>
    </row>
    <row r="47" spans="2:11" ht="12.75">
      <c r="B47" s="126" t="s">
        <v>305</v>
      </c>
      <c r="C47" s="92"/>
      <c r="D47" s="92"/>
      <c r="E47" s="127" t="s">
        <v>152</v>
      </c>
      <c r="F47" s="127" t="s">
        <v>153</v>
      </c>
      <c r="G47" s="127"/>
      <c r="H47" s="127"/>
      <c r="I47" s="127"/>
      <c r="J47" s="127"/>
      <c r="K47" s="127"/>
    </row>
    <row r="48" spans="2:11" ht="12.75">
      <c r="B48" s="92"/>
      <c r="C48" s="92"/>
      <c r="D48" s="92"/>
      <c r="E48" s="127" t="s">
        <v>154</v>
      </c>
      <c r="F48" s="127" t="s">
        <v>154</v>
      </c>
      <c r="G48" s="127" t="s">
        <v>155</v>
      </c>
      <c r="H48" s="127"/>
      <c r="I48" s="127" t="s">
        <v>156</v>
      </c>
      <c r="J48" s="127"/>
      <c r="K48" s="127"/>
    </row>
    <row r="49" spans="2:11" ht="12.75">
      <c r="B49" s="92"/>
      <c r="C49" s="92"/>
      <c r="D49" s="92"/>
      <c r="E49" s="127" t="s">
        <v>157</v>
      </c>
      <c r="F49" s="127" t="s">
        <v>188</v>
      </c>
      <c r="G49" s="127" t="s">
        <v>158</v>
      </c>
      <c r="H49" s="127" t="s">
        <v>184</v>
      </c>
      <c r="I49" s="127" t="s">
        <v>159</v>
      </c>
      <c r="J49" s="127" t="s">
        <v>160</v>
      </c>
      <c r="K49" s="127" t="s">
        <v>161</v>
      </c>
    </row>
    <row r="50" spans="2:11" ht="12.75">
      <c r="B50" s="128"/>
      <c r="C50" s="92"/>
      <c r="D50" s="92"/>
      <c r="E50" s="127" t="s">
        <v>53</v>
      </c>
      <c r="F50" s="127" t="s">
        <v>53</v>
      </c>
      <c r="G50" s="127" t="s">
        <v>53</v>
      </c>
      <c r="H50" s="127" t="s">
        <v>53</v>
      </c>
      <c r="I50" s="127" t="s">
        <v>53</v>
      </c>
      <c r="J50" s="127" t="s">
        <v>53</v>
      </c>
      <c r="K50" s="127" t="s">
        <v>53</v>
      </c>
    </row>
    <row r="51" spans="2:11" ht="12.75">
      <c r="B51" s="129" t="s">
        <v>93</v>
      </c>
      <c r="C51" s="92"/>
      <c r="D51" s="92"/>
      <c r="E51" s="92"/>
      <c r="F51" s="92"/>
      <c r="G51" s="92"/>
      <c r="H51" s="92"/>
      <c r="I51" s="92"/>
      <c r="J51" s="92"/>
      <c r="K51" s="92"/>
    </row>
    <row r="52" spans="2:11" ht="6.75" customHeight="1">
      <c r="B52" s="92"/>
      <c r="C52" s="92"/>
      <c r="D52" s="92"/>
      <c r="E52" s="92"/>
      <c r="F52" s="92"/>
      <c r="G52" s="92"/>
      <c r="H52" s="92"/>
      <c r="I52" s="92"/>
      <c r="J52" s="92"/>
      <c r="K52" s="92"/>
    </row>
    <row r="53" spans="2:11" ht="12.75">
      <c r="B53" s="92" t="s">
        <v>162</v>
      </c>
      <c r="C53" s="92"/>
      <c r="D53" s="92"/>
      <c r="E53" s="93">
        <v>76677</v>
      </c>
      <c r="F53" s="93">
        <v>13</v>
      </c>
      <c r="G53" s="93">
        <v>15226</v>
      </c>
      <c r="H53" s="93">
        <v>166922</v>
      </c>
      <c r="I53" s="91">
        <v>31922</v>
      </c>
      <c r="J53" s="130">
        <v>0</v>
      </c>
      <c r="K53" s="93">
        <f>SUM(E53:J53)</f>
        <v>290760</v>
      </c>
    </row>
    <row r="54" spans="2:11" ht="12.75">
      <c r="B54" s="92" t="s">
        <v>164</v>
      </c>
      <c r="C54" s="92"/>
      <c r="D54" s="92"/>
      <c r="E54" s="91">
        <v>13188</v>
      </c>
      <c r="F54" s="93">
        <v>110</v>
      </c>
      <c r="G54" s="93">
        <v>22110</v>
      </c>
      <c r="H54" s="91">
        <v>0</v>
      </c>
      <c r="I54" s="91" t="s">
        <v>163</v>
      </c>
      <c r="J54" s="130">
        <v>-35408</v>
      </c>
      <c r="K54" s="93">
        <f>SUM(E54:J54)</f>
        <v>0</v>
      </c>
    </row>
    <row r="55" spans="2:11" ht="13.5" thickBot="1">
      <c r="B55" s="92" t="s">
        <v>165</v>
      </c>
      <c r="C55" s="92"/>
      <c r="D55" s="92"/>
      <c r="E55" s="131">
        <f aca="true" t="shared" si="0" ref="E55:J55">SUM(E53:E54)</f>
        <v>89865</v>
      </c>
      <c r="F55" s="131">
        <f t="shared" si="0"/>
        <v>123</v>
      </c>
      <c r="G55" s="131">
        <f t="shared" si="0"/>
        <v>37336</v>
      </c>
      <c r="H55" s="131">
        <f t="shared" si="0"/>
        <v>166922</v>
      </c>
      <c r="I55" s="131">
        <f t="shared" si="0"/>
        <v>31922</v>
      </c>
      <c r="J55" s="131">
        <f t="shared" si="0"/>
        <v>-35408</v>
      </c>
      <c r="K55" s="132">
        <f>SUM(K53:K54)</f>
        <v>290760</v>
      </c>
    </row>
    <row r="56" spans="2:11" ht="12.75">
      <c r="B56" s="92"/>
      <c r="C56" s="92"/>
      <c r="D56" s="92"/>
      <c r="E56" s="133"/>
      <c r="F56" s="133"/>
      <c r="G56" s="133"/>
      <c r="H56" s="133"/>
      <c r="I56" s="133"/>
      <c r="J56" s="133"/>
      <c r="K56" s="134"/>
    </row>
    <row r="57" spans="2:11" ht="12.75">
      <c r="B57" s="129" t="s">
        <v>166</v>
      </c>
      <c r="C57" s="92"/>
      <c r="D57" s="92"/>
      <c r="E57" s="93"/>
      <c r="F57" s="93"/>
      <c r="G57" s="93"/>
      <c r="H57" s="93"/>
      <c r="I57" s="93"/>
      <c r="J57" s="93"/>
      <c r="K57" s="93"/>
    </row>
    <row r="58" spans="2:11" ht="12.75">
      <c r="B58" s="92"/>
      <c r="C58" s="92"/>
      <c r="D58" s="92"/>
      <c r="E58" s="93"/>
      <c r="F58" s="93"/>
      <c r="G58" s="93"/>
      <c r="H58" s="93"/>
      <c r="I58" s="93"/>
      <c r="J58" s="93"/>
      <c r="K58" s="93"/>
    </row>
    <row r="59" spans="2:11" ht="13.5" thickBot="1">
      <c r="B59" s="92" t="s">
        <v>169</v>
      </c>
      <c r="C59" s="92"/>
      <c r="D59" s="92"/>
      <c r="E59" s="93">
        <v>-8892</v>
      </c>
      <c r="F59" s="135">
        <v>1367</v>
      </c>
      <c r="G59" s="93">
        <f>-121109+138717</f>
        <v>17608</v>
      </c>
      <c r="H59" s="93">
        <v>104763</v>
      </c>
      <c r="I59" s="91">
        <v>13510</v>
      </c>
      <c r="J59" s="91">
        <v>-4398</v>
      </c>
      <c r="K59" s="135">
        <f>SUM(E59:J59)</f>
        <v>123958</v>
      </c>
    </row>
    <row r="60" spans="2:11" ht="12.75">
      <c r="B60" s="92" t="s">
        <v>167</v>
      </c>
      <c r="C60" s="92"/>
      <c r="D60" s="92"/>
      <c r="E60" s="133">
        <v>-1640</v>
      </c>
      <c r="F60" s="93">
        <v>-11</v>
      </c>
      <c r="G60" s="133">
        <f>-11590-1</f>
        <v>-11591</v>
      </c>
      <c r="H60" s="133">
        <v>-10326</v>
      </c>
      <c r="I60" s="133">
        <v>-856</v>
      </c>
      <c r="J60" s="133">
        <v>3342</v>
      </c>
      <c r="K60" s="93">
        <f>SUM(E60:J60)</f>
        <v>-21082</v>
      </c>
    </row>
    <row r="61" spans="2:11" ht="12.75">
      <c r="B61" s="92" t="s">
        <v>168</v>
      </c>
      <c r="C61" s="92"/>
      <c r="D61" s="92"/>
      <c r="E61" s="136">
        <v>-737</v>
      </c>
      <c r="F61" s="136">
        <v>-151</v>
      </c>
      <c r="G61" s="136">
        <v>-3392</v>
      </c>
      <c r="H61" s="136">
        <v>-5477</v>
      </c>
      <c r="I61" s="136">
        <v>-165</v>
      </c>
      <c r="J61" s="136">
        <v>-1734</v>
      </c>
      <c r="K61" s="93">
        <f>SUM(E61:J61)</f>
        <v>-11656</v>
      </c>
    </row>
    <row r="62" spans="2:11" ht="12.75">
      <c r="B62" s="27" t="s">
        <v>43</v>
      </c>
      <c r="C62" s="27"/>
      <c r="D62" s="92"/>
      <c r="E62" s="136">
        <v>0</v>
      </c>
      <c r="F62" s="136">
        <v>0</v>
      </c>
      <c r="G62" s="136">
        <v>-93600</v>
      </c>
      <c r="H62" s="136">
        <v>0</v>
      </c>
      <c r="I62" s="136">
        <v>0</v>
      </c>
      <c r="J62" s="136">
        <v>0</v>
      </c>
      <c r="K62" s="93">
        <f>SUM(E62:J62)</f>
        <v>-93600</v>
      </c>
    </row>
    <row r="63" spans="2:11" ht="12.75">
      <c r="B63" s="112" t="s">
        <v>242</v>
      </c>
      <c r="C63" s="92"/>
      <c r="D63" s="92"/>
      <c r="E63" s="91">
        <f>-2077+561</f>
        <v>-1516</v>
      </c>
      <c r="F63" s="93">
        <v>803</v>
      </c>
      <c r="G63" s="91">
        <v>0</v>
      </c>
      <c r="H63" s="91">
        <v>0</v>
      </c>
      <c r="I63" s="93">
        <v>0</v>
      </c>
      <c r="J63" s="91">
        <v>0</v>
      </c>
      <c r="K63" s="93">
        <f>SUM(E63:J63)</f>
        <v>-713</v>
      </c>
    </row>
    <row r="64" spans="2:11" ht="12.75">
      <c r="B64" s="92" t="s">
        <v>246</v>
      </c>
      <c r="C64" s="92"/>
      <c r="D64" s="92"/>
      <c r="E64" s="91"/>
      <c r="F64" s="93"/>
      <c r="G64" s="91"/>
      <c r="H64" s="91"/>
      <c r="I64" s="93"/>
      <c r="J64" s="91"/>
      <c r="K64" s="93"/>
    </row>
    <row r="65" spans="2:11" ht="12.75">
      <c r="B65" s="112" t="s">
        <v>313</v>
      </c>
      <c r="C65" s="92"/>
      <c r="D65" s="92"/>
      <c r="E65" s="91">
        <v>-561</v>
      </c>
      <c r="F65" s="93"/>
      <c r="G65" s="91"/>
      <c r="H65" s="91"/>
      <c r="I65" s="93"/>
      <c r="J65" s="91"/>
      <c r="K65" s="93">
        <f>SUM(E65:J65)</f>
        <v>-561</v>
      </c>
    </row>
    <row r="66" spans="2:11" ht="12.75">
      <c r="B66" s="112" t="s">
        <v>314</v>
      </c>
      <c r="C66" s="92"/>
      <c r="D66" s="92"/>
      <c r="E66" s="91"/>
      <c r="F66" s="93"/>
      <c r="G66" s="91"/>
      <c r="H66" s="91"/>
      <c r="I66" s="93"/>
      <c r="J66" s="91"/>
      <c r="K66" s="93"/>
    </row>
    <row r="67" spans="2:11" ht="12.75">
      <c r="B67" s="92" t="s">
        <v>98</v>
      </c>
      <c r="C67" s="92"/>
      <c r="D67" s="92"/>
      <c r="E67" s="93"/>
      <c r="F67" s="93"/>
      <c r="G67" s="93"/>
      <c r="H67" s="93"/>
      <c r="I67" s="93"/>
      <c r="J67" s="93"/>
      <c r="K67" s="93">
        <v>-30077</v>
      </c>
    </row>
    <row r="68" spans="2:11" ht="12.75">
      <c r="B68" s="92" t="s">
        <v>99</v>
      </c>
      <c r="C68" s="92"/>
      <c r="D68" s="92"/>
      <c r="E68" s="93"/>
      <c r="F68" s="93"/>
      <c r="G68" s="93"/>
      <c r="H68" s="93"/>
      <c r="I68" s="93"/>
      <c r="J68" s="93"/>
      <c r="K68" s="93">
        <f>15067-28920+23417</f>
        <v>9564</v>
      </c>
    </row>
    <row r="69" spans="2:11" ht="13.5" thickBot="1">
      <c r="B69" s="92" t="s">
        <v>39</v>
      </c>
      <c r="C69" s="92"/>
      <c r="D69" s="92"/>
      <c r="E69" s="93"/>
      <c r="F69" s="93"/>
      <c r="G69" s="93"/>
      <c r="H69" s="93"/>
      <c r="I69" s="93"/>
      <c r="J69" s="93"/>
      <c r="K69" s="131">
        <f>SUM(K59:K68)</f>
        <v>-24167</v>
      </c>
    </row>
    <row r="70" spans="2:11" ht="12.75">
      <c r="B70" s="92"/>
      <c r="C70" s="92"/>
      <c r="D70" s="92"/>
      <c r="E70" s="93"/>
      <c r="F70" s="93"/>
      <c r="G70" s="93"/>
      <c r="H70" s="93"/>
      <c r="I70" s="93"/>
      <c r="J70" s="93"/>
      <c r="K70" s="133"/>
    </row>
    <row r="71" spans="1:11" ht="12.75">
      <c r="A71" s="75" t="s">
        <v>192</v>
      </c>
      <c r="B71" s="74"/>
      <c r="C71" s="74"/>
      <c r="D71" s="74"/>
      <c r="E71" s="74"/>
      <c r="F71" s="74"/>
      <c r="G71" s="74"/>
      <c r="H71" s="74"/>
      <c r="I71" s="74"/>
      <c r="J71" s="74"/>
      <c r="K71" s="74"/>
    </row>
    <row r="72" spans="1:11" ht="12.75">
      <c r="A72" s="74"/>
      <c r="B72" s="167" t="s">
        <v>209</v>
      </c>
      <c r="C72" s="167"/>
      <c r="D72" s="167"/>
      <c r="E72" s="167"/>
      <c r="F72" s="167"/>
      <c r="G72" s="167"/>
      <c r="H72" s="167"/>
      <c r="I72" s="167"/>
      <c r="J72" s="167"/>
      <c r="K72" s="167"/>
    </row>
    <row r="73" spans="1:11" ht="12.75">
      <c r="A73" s="74"/>
      <c r="B73" s="74"/>
      <c r="C73" s="74"/>
      <c r="D73" s="74"/>
      <c r="E73" s="74"/>
      <c r="F73" s="74"/>
      <c r="G73" s="74"/>
      <c r="H73" s="74"/>
      <c r="I73" s="74"/>
      <c r="J73" s="74"/>
      <c r="K73" s="74"/>
    </row>
    <row r="74" spans="1:11" ht="15" customHeight="1">
      <c r="A74" s="73" t="s">
        <v>233</v>
      </c>
      <c r="B74" s="74"/>
      <c r="C74" s="74"/>
      <c r="D74" s="74"/>
      <c r="E74" s="74"/>
      <c r="F74" s="74"/>
      <c r="G74" s="74"/>
      <c r="H74" s="74"/>
      <c r="I74" s="74"/>
      <c r="J74" s="74"/>
      <c r="K74" s="74"/>
    </row>
    <row r="75" spans="1:11" ht="12.75">
      <c r="A75" s="74"/>
      <c r="B75" s="74"/>
      <c r="C75" s="74"/>
      <c r="D75" s="74"/>
      <c r="E75" s="74"/>
      <c r="F75" s="74"/>
      <c r="G75" s="74"/>
      <c r="H75" s="74"/>
      <c r="I75" s="74"/>
      <c r="J75" s="74"/>
      <c r="K75" s="74"/>
    </row>
    <row r="76" spans="1:11" ht="12.75">
      <c r="A76" s="75" t="s">
        <v>193</v>
      </c>
      <c r="B76" s="74"/>
      <c r="C76" s="74"/>
      <c r="D76" s="74"/>
      <c r="E76" s="74"/>
      <c r="F76" s="74"/>
      <c r="G76" s="74"/>
      <c r="H76" s="74"/>
      <c r="I76" s="74"/>
      <c r="J76" s="74"/>
      <c r="K76" s="74"/>
    </row>
    <row r="77" spans="1:11" ht="12.75" customHeight="1">
      <c r="A77" s="74"/>
      <c r="B77" s="167" t="s">
        <v>315</v>
      </c>
      <c r="C77" s="167"/>
      <c r="D77" s="167"/>
      <c r="E77" s="167"/>
      <c r="F77" s="167"/>
      <c r="G77" s="167"/>
      <c r="H77" s="167"/>
      <c r="I77" s="167"/>
      <c r="J77" s="167"/>
      <c r="K77" s="167"/>
    </row>
    <row r="78" spans="1:11" ht="12.75" customHeight="1">
      <c r="A78" s="74"/>
      <c r="B78" s="167" t="s">
        <v>316</v>
      </c>
      <c r="C78" s="167"/>
      <c r="D78" s="167"/>
      <c r="E78" s="167"/>
      <c r="F78" s="167"/>
      <c r="G78" s="167"/>
      <c r="H78" s="167"/>
      <c r="I78" s="167"/>
      <c r="J78" s="167"/>
      <c r="K78" s="167"/>
    </row>
    <row r="79" spans="1:11" ht="54.75" customHeight="1">
      <c r="A79" s="74"/>
      <c r="B79" s="168" t="s">
        <v>327</v>
      </c>
      <c r="C79" s="168"/>
      <c r="D79" s="168"/>
      <c r="E79" s="168"/>
      <c r="F79" s="168"/>
      <c r="G79" s="168"/>
      <c r="H79" s="168"/>
      <c r="I79" s="168"/>
      <c r="J79" s="168"/>
      <c r="K79" s="168"/>
    </row>
    <row r="80" spans="1:11" ht="12.75">
      <c r="A80" s="74"/>
      <c r="B80" s="168" t="s">
        <v>317</v>
      </c>
      <c r="C80" s="168"/>
      <c r="D80" s="168"/>
      <c r="E80" s="168"/>
      <c r="F80" s="168"/>
      <c r="G80" s="168"/>
      <c r="H80" s="168"/>
      <c r="I80" s="168"/>
      <c r="J80" s="168"/>
      <c r="K80" s="168"/>
    </row>
    <row r="81" spans="1:11" ht="12.75">
      <c r="A81" s="74"/>
      <c r="B81" s="168" t="s">
        <v>318</v>
      </c>
      <c r="C81" s="168"/>
      <c r="D81" s="168"/>
      <c r="E81" s="168"/>
      <c r="F81" s="168"/>
      <c r="G81" s="168"/>
      <c r="H81" s="168"/>
      <c r="I81" s="168"/>
      <c r="J81" s="168"/>
      <c r="K81" s="168"/>
    </row>
    <row r="82" spans="1:11" ht="12.75">
      <c r="A82" s="74"/>
      <c r="B82" s="168" t="s">
        <v>319</v>
      </c>
      <c r="C82" s="168"/>
      <c r="D82" s="168"/>
      <c r="E82" s="168"/>
      <c r="F82" s="168"/>
      <c r="G82" s="168"/>
      <c r="H82" s="168"/>
      <c r="I82" s="168"/>
      <c r="J82" s="168"/>
      <c r="K82" s="168"/>
    </row>
    <row r="83" spans="1:11" ht="12.75">
      <c r="A83" s="74"/>
      <c r="B83" s="168" t="s">
        <v>320</v>
      </c>
      <c r="C83" s="168"/>
      <c r="D83" s="168"/>
      <c r="E83" s="168"/>
      <c r="F83" s="168"/>
      <c r="G83" s="168"/>
      <c r="H83" s="168"/>
      <c r="I83" s="168"/>
      <c r="J83" s="168"/>
      <c r="K83" s="168"/>
    </row>
    <row r="84" spans="1:11" ht="12.75">
      <c r="A84" s="74"/>
      <c r="B84" s="168" t="s">
        <v>321</v>
      </c>
      <c r="C84" s="168"/>
      <c r="D84" s="168"/>
      <c r="E84" s="168"/>
      <c r="F84" s="168"/>
      <c r="G84" s="168"/>
      <c r="H84" s="168"/>
      <c r="I84" s="168"/>
      <c r="J84" s="168"/>
      <c r="K84" s="168"/>
    </row>
    <row r="85" spans="1:11" ht="12.75" customHeight="1">
      <c r="A85" s="74"/>
      <c r="B85" s="168" t="s">
        <v>322</v>
      </c>
      <c r="C85" s="168"/>
      <c r="D85" s="168"/>
      <c r="E85" s="168"/>
      <c r="F85" s="168"/>
      <c r="G85" s="168"/>
      <c r="H85" s="168"/>
      <c r="I85" s="168"/>
      <c r="J85" s="168"/>
      <c r="K85" s="168"/>
    </row>
    <row r="86" spans="1:11" ht="12.75" customHeight="1">
      <c r="A86" s="74"/>
      <c r="B86" s="168" t="s">
        <v>323</v>
      </c>
      <c r="C86" s="168"/>
      <c r="D86" s="168"/>
      <c r="E86" s="168"/>
      <c r="F86" s="168"/>
      <c r="G86" s="168"/>
      <c r="H86" s="168"/>
      <c r="I86" s="168"/>
      <c r="J86" s="168"/>
      <c r="K86" s="168"/>
    </row>
    <row r="87" spans="1:11" ht="12.75" customHeight="1">
      <c r="A87" s="74"/>
      <c r="B87" s="168" t="s">
        <v>324</v>
      </c>
      <c r="C87" s="168"/>
      <c r="D87" s="168"/>
      <c r="E87" s="168"/>
      <c r="F87" s="168"/>
      <c r="G87" s="168"/>
      <c r="H87" s="168"/>
      <c r="I87" s="168"/>
      <c r="J87" s="168"/>
      <c r="K87" s="168"/>
    </row>
    <row r="88" spans="1:11" ht="12.75" customHeight="1">
      <c r="A88" s="74"/>
      <c r="B88" s="168" t="s">
        <v>325</v>
      </c>
      <c r="C88" s="168"/>
      <c r="D88" s="168"/>
      <c r="E88" s="168"/>
      <c r="F88" s="168"/>
      <c r="G88" s="168"/>
      <c r="H88" s="168"/>
      <c r="I88" s="168"/>
      <c r="J88" s="168"/>
      <c r="K88" s="168"/>
    </row>
    <row r="89" spans="1:11" ht="12.75" customHeight="1">
      <c r="A89" s="74"/>
      <c r="B89" s="168" t="s">
        <v>326</v>
      </c>
      <c r="C89" s="168"/>
      <c r="D89" s="168"/>
      <c r="E89" s="168"/>
      <c r="F89" s="168"/>
      <c r="G89" s="168"/>
      <c r="H89" s="168"/>
      <c r="I89" s="168"/>
      <c r="J89" s="168"/>
      <c r="K89" s="168"/>
    </row>
    <row r="90" spans="1:11" ht="12.75" customHeight="1">
      <c r="A90" s="74"/>
      <c r="B90" s="152"/>
      <c r="C90" s="152"/>
      <c r="D90" s="152"/>
      <c r="E90" s="152"/>
      <c r="F90" s="152"/>
      <c r="G90" s="152"/>
      <c r="H90" s="152"/>
      <c r="I90" s="152"/>
      <c r="J90" s="152"/>
      <c r="K90" s="152"/>
    </row>
    <row r="91" spans="1:11" ht="12.75">
      <c r="A91" s="75" t="s">
        <v>194</v>
      </c>
      <c r="B91" s="74"/>
      <c r="C91" s="74"/>
      <c r="D91" s="74"/>
      <c r="E91" s="74"/>
      <c r="F91" s="74"/>
      <c r="G91" s="74"/>
      <c r="H91" s="74"/>
      <c r="I91" s="74"/>
      <c r="J91" s="74"/>
      <c r="K91" s="74"/>
    </row>
    <row r="92" spans="1:11" ht="4.5" customHeight="1">
      <c r="A92" s="75"/>
      <c r="B92" s="162"/>
      <c r="C92" s="162"/>
      <c r="D92" s="162"/>
      <c r="E92" s="162"/>
      <c r="F92" s="162"/>
      <c r="G92" s="162"/>
      <c r="H92" s="162"/>
      <c r="I92" s="162"/>
      <c r="J92" s="162"/>
      <c r="K92" s="162"/>
    </row>
    <row r="93" spans="1:11" ht="12.75">
      <c r="A93" s="75"/>
      <c r="B93" s="163" t="s">
        <v>270</v>
      </c>
      <c r="C93" s="163"/>
      <c r="D93" s="163"/>
      <c r="E93" s="163"/>
      <c r="F93" s="163"/>
      <c r="G93" s="163"/>
      <c r="H93" s="163"/>
      <c r="I93" s="164"/>
      <c r="J93" s="164"/>
      <c r="K93" s="164"/>
    </row>
    <row r="94" spans="1:11" ht="12.75">
      <c r="A94" s="74"/>
      <c r="B94" s="74"/>
      <c r="C94" s="74"/>
      <c r="D94" s="74"/>
      <c r="E94" s="74"/>
      <c r="F94" s="74"/>
      <c r="G94" s="74"/>
      <c r="H94" s="74"/>
      <c r="I94" s="74"/>
      <c r="J94" s="74"/>
      <c r="K94" s="74"/>
    </row>
    <row r="95" spans="1:11" ht="12.75">
      <c r="A95" s="75" t="s">
        <v>195</v>
      </c>
      <c r="B95" s="74"/>
      <c r="C95" s="74"/>
      <c r="D95" s="74"/>
      <c r="E95" s="74"/>
      <c r="F95" s="74"/>
      <c r="G95" s="74"/>
      <c r="H95" s="74"/>
      <c r="I95" s="74"/>
      <c r="J95" s="74"/>
      <c r="K95" s="74"/>
    </row>
    <row r="96" spans="2:11" ht="12.75">
      <c r="B96" s="74" t="s">
        <v>4</v>
      </c>
      <c r="C96" s="74"/>
      <c r="D96" s="74"/>
      <c r="E96" s="74"/>
      <c r="F96" s="74"/>
      <c r="G96" s="74"/>
      <c r="H96" s="74"/>
      <c r="I96" s="74"/>
      <c r="J96" s="74"/>
      <c r="K96" s="74"/>
    </row>
    <row r="97" spans="1:11" ht="12.75">
      <c r="A97" s="74"/>
      <c r="B97" s="74"/>
      <c r="C97" s="74"/>
      <c r="D97" s="74"/>
      <c r="E97" s="74"/>
      <c r="F97" s="74"/>
      <c r="G97" s="74"/>
      <c r="H97" s="74"/>
      <c r="K97" s="113" t="s">
        <v>53</v>
      </c>
    </row>
    <row r="98" spans="1:11" ht="12.75">
      <c r="A98" s="74"/>
      <c r="B98" s="74" t="s">
        <v>127</v>
      </c>
      <c r="C98" s="74"/>
      <c r="D98" s="74"/>
      <c r="E98" s="74"/>
      <c r="F98" s="74"/>
      <c r="G98" s="74"/>
      <c r="H98" s="74"/>
      <c r="K98" s="139">
        <v>248800</v>
      </c>
    </row>
    <row r="99" spans="1:11" ht="12.75">
      <c r="A99" s="74"/>
      <c r="B99" s="74" t="s">
        <v>205</v>
      </c>
      <c r="C99" s="74"/>
      <c r="D99" s="74"/>
      <c r="E99" s="74"/>
      <c r="F99" s="74"/>
      <c r="G99" s="74"/>
      <c r="H99" s="74"/>
      <c r="K99" s="139">
        <v>137262</v>
      </c>
    </row>
    <row r="100" spans="1:11" ht="12.75">
      <c r="A100" s="74"/>
      <c r="B100" s="74"/>
      <c r="C100" s="74"/>
      <c r="D100" s="74"/>
      <c r="E100" s="74"/>
      <c r="F100" s="74"/>
      <c r="G100" s="74"/>
      <c r="H100" s="74"/>
      <c r="K100" s="140">
        <f>SUM(K98:K99)</f>
        <v>386062</v>
      </c>
    </row>
    <row r="101" spans="1:11" ht="12.75">
      <c r="A101" s="74"/>
      <c r="B101" s="74"/>
      <c r="C101" s="74"/>
      <c r="D101" s="74"/>
      <c r="E101" s="74"/>
      <c r="F101" s="74"/>
      <c r="G101" s="74"/>
      <c r="H101" s="74"/>
      <c r="I101" s="74"/>
      <c r="J101" s="74"/>
      <c r="K101" s="74"/>
    </row>
    <row r="102" spans="1:11" ht="12.75">
      <c r="A102" s="75" t="s">
        <v>243</v>
      </c>
      <c r="C102" s="74"/>
      <c r="D102" s="74"/>
      <c r="E102" s="74"/>
      <c r="F102" s="74"/>
      <c r="G102" s="74"/>
      <c r="H102" s="74"/>
      <c r="I102" s="74"/>
      <c r="J102" s="74"/>
      <c r="K102" s="74"/>
    </row>
    <row r="103" spans="1:11" ht="53.25" customHeight="1">
      <c r="A103" s="75"/>
      <c r="B103" s="163" t="s">
        <v>44</v>
      </c>
      <c r="C103" s="163"/>
      <c r="D103" s="163"/>
      <c r="E103" s="163"/>
      <c r="F103" s="163"/>
      <c r="G103" s="163"/>
      <c r="H103" s="163"/>
      <c r="I103" s="164"/>
      <c r="J103" s="164"/>
      <c r="K103" s="164"/>
    </row>
    <row r="104" spans="1:11" ht="12.75">
      <c r="A104" s="74"/>
      <c r="B104" s="74"/>
      <c r="C104" s="74"/>
      <c r="D104" s="74"/>
      <c r="E104" s="74"/>
      <c r="F104" s="74"/>
      <c r="G104" s="74"/>
      <c r="H104" s="74"/>
      <c r="I104" s="74"/>
      <c r="J104" s="74"/>
      <c r="K104" s="74"/>
    </row>
    <row r="105" spans="1:11" ht="12.75">
      <c r="A105" s="75" t="s">
        <v>196</v>
      </c>
      <c r="B105" s="74"/>
      <c r="C105" s="74"/>
      <c r="D105" s="74"/>
      <c r="E105" s="74"/>
      <c r="F105" s="74"/>
      <c r="G105" s="74"/>
      <c r="H105" s="74"/>
      <c r="I105" s="74"/>
      <c r="J105" s="74"/>
      <c r="K105" s="74"/>
    </row>
    <row r="106" spans="1:11" ht="51.75" customHeight="1">
      <c r="A106" s="75"/>
      <c r="B106" s="163" t="s">
        <v>45</v>
      </c>
      <c r="C106" s="163"/>
      <c r="D106" s="163"/>
      <c r="E106" s="163"/>
      <c r="F106" s="163"/>
      <c r="G106" s="163"/>
      <c r="H106" s="163"/>
      <c r="I106" s="164"/>
      <c r="J106" s="164"/>
      <c r="K106" s="164"/>
    </row>
    <row r="107" spans="1:11" ht="12.75">
      <c r="A107" s="74"/>
      <c r="B107" s="74"/>
      <c r="C107" s="74"/>
      <c r="D107" s="74"/>
      <c r="E107" s="74"/>
      <c r="F107" s="74"/>
      <c r="G107" s="74"/>
      <c r="H107" s="74"/>
      <c r="I107" s="74"/>
      <c r="J107" s="74"/>
      <c r="K107" s="74"/>
    </row>
    <row r="108" spans="1:11" ht="12.75">
      <c r="A108" s="75" t="s">
        <v>197</v>
      </c>
      <c r="B108" s="74"/>
      <c r="C108" s="74"/>
      <c r="D108" s="74"/>
      <c r="E108" s="74"/>
      <c r="F108" s="74"/>
      <c r="G108" s="74"/>
      <c r="H108" s="74"/>
      <c r="I108" s="74"/>
      <c r="J108" s="74"/>
      <c r="K108" s="74"/>
    </row>
    <row r="109" spans="1:11" ht="66" customHeight="1">
      <c r="A109" s="75"/>
      <c r="B109" s="163" t="s">
        <v>287</v>
      </c>
      <c r="C109" s="163"/>
      <c r="D109" s="163"/>
      <c r="E109" s="163"/>
      <c r="F109" s="163"/>
      <c r="G109" s="163"/>
      <c r="H109" s="163"/>
      <c r="I109" s="164"/>
      <c r="J109" s="164"/>
      <c r="K109" s="164"/>
    </row>
    <row r="110" spans="1:11" ht="12.75">
      <c r="A110" s="74"/>
      <c r="B110" s="74"/>
      <c r="C110" s="74"/>
      <c r="D110" s="74"/>
      <c r="E110" s="74"/>
      <c r="F110" s="74"/>
      <c r="G110" s="74"/>
      <c r="H110" s="74"/>
      <c r="I110" s="74"/>
      <c r="J110" s="74"/>
      <c r="K110" s="74"/>
    </row>
    <row r="111" spans="1:11" ht="12.75">
      <c r="A111" s="75" t="s">
        <v>198</v>
      </c>
      <c r="B111" s="74"/>
      <c r="C111" s="74"/>
      <c r="D111" s="74"/>
      <c r="E111" s="74"/>
      <c r="F111" s="74"/>
      <c r="G111" s="74"/>
      <c r="H111" s="74"/>
      <c r="I111" s="74"/>
      <c r="J111" s="74"/>
      <c r="K111" s="74"/>
    </row>
    <row r="112" spans="2:11" ht="25.5" customHeight="1">
      <c r="B112" s="163" t="s">
        <v>210</v>
      </c>
      <c r="C112" s="163"/>
      <c r="D112" s="163"/>
      <c r="E112" s="163"/>
      <c r="F112" s="163"/>
      <c r="G112" s="163"/>
      <c r="H112" s="163"/>
      <c r="I112" s="164"/>
      <c r="J112" s="164"/>
      <c r="K112" s="164"/>
    </row>
    <row r="113" spans="1:11" ht="12.75">
      <c r="A113" s="74"/>
      <c r="B113" s="74"/>
      <c r="C113" s="74"/>
      <c r="D113" s="74"/>
      <c r="E113" s="74"/>
      <c r="F113" s="74"/>
      <c r="G113" s="74"/>
      <c r="H113" s="74"/>
      <c r="I113" s="74"/>
      <c r="J113" s="74"/>
      <c r="K113" s="74"/>
    </row>
    <row r="114" spans="1:11" ht="12.75">
      <c r="A114" s="75" t="s">
        <v>199</v>
      </c>
      <c r="B114" s="74"/>
      <c r="C114" s="74"/>
      <c r="D114" s="74"/>
      <c r="E114" s="74"/>
      <c r="F114" s="74"/>
      <c r="G114" s="74"/>
      <c r="H114" s="74"/>
      <c r="I114" s="74"/>
      <c r="J114" s="74"/>
      <c r="K114" s="74"/>
    </row>
    <row r="115" spans="2:11" ht="12.75">
      <c r="B115" s="74" t="s">
        <v>128</v>
      </c>
      <c r="C115" s="74"/>
      <c r="D115" s="74"/>
      <c r="E115" s="74"/>
      <c r="F115" s="74"/>
      <c r="G115" s="74"/>
      <c r="H115" s="74"/>
      <c r="I115" s="74"/>
      <c r="J115" s="74"/>
      <c r="K115" s="74"/>
    </row>
    <row r="116" spans="1:10" ht="12.75">
      <c r="A116" s="74"/>
      <c r="B116" s="74"/>
      <c r="C116" s="74"/>
      <c r="H116" s="77" t="s">
        <v>129</v>
      </c>
      <c r="I116" s="77" t="s">
        <v>130</v>
      </c>
      <c r="J116" s="77" t="s">
        <v>131</v>
      </c>
    </row>
    <row r="117" spans="1:10" ht="12.75">
      <c r="A117" s="74"/>
      <c r="B117" s="74"/>
      <c r="C117" s="74"/>
      <c r="H117" s="77" t="s">
        <v>132</v>
      </c>
      <c r="I117" s="77" t="s">
        <v>133</v>
      </c>
      <c r="J117" s="77" t="s">
        <v>134</v>
      </c>
    </row>
    <row r="118" spans="1:10" ht="12.75">
      <c r="A118" s="74"/>
      <c r="B118" s="74"/>
      <c r="C118" s="74"/>
      <c r="H118" s="113" t="s">
        <v>53</v>
      </c>
      <c r="I118" s="113" t="s">
        <v>53</v>
      </c>
      <c r="J118" s="113" t="s">
        <v>53</v>
      </c>
    </row>
    <row r="119" spans="2:12" ht="12.75">
      <c r="B119" s="74" t="s">
        <v>135</v>
      </c>
      <c r="C119" s="74"/>
      <c r="G119" s="121"/>
      <c r="H119" s="138">
        <v>11925</v>
      </c>
      <c r="I119" s="37">
        <v>30122</v>
      </c>
      <c r="J119" s="37">
        <v>22036</v>
      </c>
      <c r="L119" s="37"/>
    </row>
    <row r="120" spans="2:12" ht="12.75">
      <c r="B120" s="74" t="s">
        <v>136</v>
      </c>
      <c r="C120" s="74"/>
      <c r="H120" s="138">
        <v>0</v>
      </c>
      <c r="I120" s="37">
        <v>0</v>
      </c>
      <c r="J120" s="37">
        <v>0</v>
      </c>
      <c r="L120" s="37"/>
    </row>
    <row r="121" spans="2:12" ht="12.75">
      <c r="B121" s="74" t="s">
        <v>137</v>
      </c>
      <c r="C121" s="74"/>
      <c r="G121" s="121"/>
      <c r="H121" s="138">
        <v>0</v>
      </c>
      <c r="I121" s="37">
        <v>33</v>
      </c>
      <c r="J121" s="37">
        <v>9786</v>
      </c>
      <c r="L121" s="37"/>
    </row>
    <row r="122" spans="2:12" ht="12.75">
      <c r="B122" s="74" t="s">
        <v>288</v>
      </c>
      <c r="C122" s="74"/>
      <c r="G122" s="121"/>
      <c r="H122" s="138">
        <v>9</v>
      </c>
      <c r="I122" s="37">
        <v>-78</v>
      </c>
      <c r="J122" s="37">
        <v>201</v>
      </c>
      <c r="L122" s="37"/>
    </row>
    <row r="123" spans="1:12" ht="13.5" thickBot="1">
      <c r="A123" s="74"/>
      <c r="B123" s="74"/>
      <c r="C123" s="74"/>
      <c r="H123" s="79">
        <f>SUM(H119:H122)</f>
        <v>11934</v>
      </c>
      <c r="I123" s="79">
        <f>SUM(I119:I122)</f>
        <v>30077</v>
      </c>
      <c r="J123" s="79">
        <f>SUM(J119:J122)</f>
        <v>32023</v>
      </c>
      <c r="L123" s="78"/>
    </row>
    <row r="124" spans="3:12" ht="7.5" customHeight="1" thickTop="1">
      <c r="C124" s="74"/>
      <c r="D124" s="74"/>
      <c r="E124" s="74"/>
      <c r="F124" s="74"/>
      <c r="G124" s="74"/>
      <c r="H124" s="74"/>
      <c r="I124" s="74"/>
      <c r="J124" s="74"/>
      <c r="K124" s="74"/>
      <c r="L124" s="142"/>
    </row>
    <row r="125" spans="2:11" ht="27" customHeight="1">
      <c r="B125" s="167" t="s">
        <v>274</v>
      </c>
      <c r="C125" s="167"/>
      <c r="D125" s="167"/>
      <c r="E125" s="167"/>
      <c r="F125" s="167"/>
      <c r="G125" s="167"/>
      <c r="H125" s="167"/>
      <c r="I125" s="167"/>
      <c r="J125" s="167"/>
      <c r="K125" s="167"/>
    </row>
    <row r="126" spans="3:11" ht="12.75">
      <c r="C126" s="74"/>
      <c r="D126" s="74"/>
      <c r="E126" s="74"/>
      <c r="F126" s="74"/>
      <c r="G126" s="74"/>
      <c r="H126" s="74"/>
      <c r="I126" s="74"/>
      <c r="J126" s="74"/>
      <c r="K126" s="74"/>
    </row>
    <row r="127" spans="1:11" ht="12.75">
      <c r="A127" s="75" t="s">
        <v>207</v>
      </c>
      <c r="C127" s="74"/>
      <c r="D127" s="74"/>
      <c r="E127" s="74"/>
      <c r="F127" s="74"/>
      <c r="G127" s="74"/>
      <c r="H127" s="74"/>
      <c r="I127" s="74"/>
      <c r="J127" s="74"/>
      <c r="K127" s="74"/>
    </row>
    <row r="128" spans="2:11" ht="12.75">
      <c r="B128" s="167" t="s">
        <v>211</v>
      </c>
      <c r="C128" s="167"/>
      <c r="D128" s="167"/>
      <c r="E128" s="167"/>
      <c r="F128" s="167"/>
      <c r="G128" s="167"/>
      <c r="H128" s="167"/>
      <c r="I128" s="167"/>
      <c r="J128" s="167"/>
      <c r="K128" s="167"/>
    </row>
    <row r="129" spans="3:11" ht="12.75">
      <c r="C129" s="74"/>
      <c r="D129" s="74"/>
      <c r="E129" s="74"/>
      <c r="F129" s="74"/>
      <c r="G129" s="74"/>
      <c r="H129" s="74"/>
      <c r="I129" s="74"/>
      <c r="J129" s="74"/>
      <c r="K129" s="74"/>
    </row>
    <row r="130" spans="1:11" ht="12.75">
      <c r="A130" s="73" t="str">
        <f>+A74</f>
        <v>NOTES TO THE LISTING REQUIREMENTS OF BURSA MALAYSIA SECURITIES BERHAD</v>
      </c>
      <c r="B130" s="74"/>
      <c r="C130" s="74"/>
      <c r="D130" s="74"/>
      <c r="E130" s="74"/>
      <c r="F130" s="74"/>
      <c r="G130" s="74"/>
      <c r="H130" s="74"/>
      <c r="I130" s="74"/>
      <c r="J130" s="74"/>
      <c r="K130" s="74"/>
    </row>
    <row r="131" spans="1:11" ht="12.75">
      <c r="A131" s="73"/>
      <c r="B131" s="74"/>
      <c r="C131" s="74"/>
      <c r="D131" s="74"/>
      <c r="E131" s="74"/>
      <c r="F131" s="74"/>
      <c r="G131" s="74"/>
      <c r="H131" s="74"/>
      <c r="I131" s="74"/>
      <c r="J131" s="74"/>
      <c r="K131" s="74"/>
    </row>
    <row r="132" spans="1:11" ht="12.75">
      <c r="A132" s="75" t="s">
        <v>200</v>
      </c>
      <c r="B132" s="74"/>
      <c r="C132" s="74"/>
      <c r="D132" s="74"/>
      <c r="E132" s="74"/>
      <c r="F132" s="74"/>
      <c r="G132" s="74"/>
      <c r="H132" s="74"/>
      <c r="I132" s="74"/>
      <c r="J132" s="74"/>
      <c r="K132" s="74"/>
    </row>
    <row r="133" spans="2:11" ht="12.75">
      <c r="B133" s="74" t="s">
        <v>306</v>
      </c>
      <c r="C133" s="74"/>
      <c r="D133" s="74"/>
      <c r="E133" s="74"/>
      <c r="F133" s="74"/>
      <c r="G133" s="74"/>
      <c r="H133" s="74"/>
      <c r="I133" s="74"/>
      <c r="J133" s="74"/>
      <c r="K133" s="74"/>
    </row>
    <row r="134" spans="2:11" ht="12.75">
      <c r="B134" s="74"/>
      <c r="C134" s="74"/>
      <c r="D134" s="74"/>
      <c r="E134" s="74"/>
      <c r="F134" s="74"/>
      <c r="G134" s="74"/>
      <c r="H134" s="74"/>
      <c r="I134" s="74"/>
      <c r="J134" s="74"/>
      <c r="K134" s="74"/>
    </row>
    <row r="135" spans="2:11" ht="12.75">
      <c r="B135" s="74"/>
      <c r="C135" s="74"/>
      <c r="D135" s="74"/>
      <c r="E135" s="74"/>
      <c r="F135" s="74"/>
      <c r="H135" s="74" t="s">
        <v>138</v>
      </c>
      <c r="I135" s="74"/>
      <c r="J135" s="74" t="s">
        <v>139</v>
      </c>
      <c r="K135" s="74"/>
    </row>
    <row r="136" spans="2:11" ht="12.75">
      <c r="B136" s="74"/>
      <c r="C136" s="74"/>
      <c r="D136" s="74"/>
      <c r="E136" s="74"/>
      <c r="F136" s="74"/>
      <c r="G136" s="80" t="s">
        <v>53</v>
      </c>
      <c r="H136" s="80"/>
      <c r="I136" s="80"/>
      <c r="J136" s="80" t="s">
        <v>53</v>
      </c>
      <c r="K136" s="74"/>
    </row>
    <row r="137" spans="2:11" ht="12.75">
      <c r="B137" s="74" t="s">
        <v>140</v>
      </c>
      <c r="C137" s="74"/>
      <c r="D137" s="74"/>
      <c r="E137" s="74"/>
      <c r="F137" s="74"/>
      <c r="H137" s="78">
        <v>0</v>
      </c>
      <c r="I137" s="78"/>
      <c r="J137" s="78">
        <v>0</v>
      </c>
      <c r="K137" s="74"/>
    </row>
    <row r="138" spans="2:11" ht="12.75">
      <c r="B138" s="74" t="s">
        <v>141</v>
      </c>
      <c r="C138" s="74"/>
      <c r="D138" s="74"/>
      <c r="E138" s="74"/>
      <c r="F138" s="74"/>
      <c r="H138" s="78">
        <v>0</v>
      </c>
      <c r="I138" s="78"/>
      <c r="J138" s="78">
        <v>0</v>
      </c>
      <c r="K138" s="74"/>
    </row>
    <row r="139" spans="2:11" ht="12.75">
      <c r="B139" s="74" t="s">
        <v>231</v>
      </c>
      <c r="C139" s="74"/>
      <c r="D139" s="74"/>
      <c r="E139" s="74"/>
      <c r="F139" s="74"/>
      <c r="H139" s="78">
        <v>0</v>
      </c>
      <c r="I139" s="78"/>
      <c r="J139" s="78">
        <v>0</v>
      </c>
      <c r="K139" s="74"/>
    </row>
    <row r="140" spans="2:11" ht="12.75">
      <c r="B140" s="74"/>
      <c r="C140" s="74"/>
      <c r="D140" s="74"/>
      <c r="E140" s="74"/>
      <c r="F140" s="74"/>
      <c r="G140" s="37"/>
      <c r="H140" s="37"/>
      <c r="I140" s="37"/>
      <c r="J140" s="37"/>
      <c r="K140" s="74"/>
    </row>
    <row r="141" spans="2:11" ht="12.75">
      <c r="B141" s="74" t="s">
        <v>307</v>
      </c>
      <c r="C141" s="74"/>
      <c r="D141" s="74"/>
      <c r="E141" s="74"/>
      <c r="F141" s="74"/>
      <c r="G141" s="74"/>
      <c r="H141" s="74"/>
      <c r="I141" s="74"/>
      <c r="J141" s="74"/>
      <c r="K141" s="74"/>
    </row>
    <row r="142" spans="1:11" ht="12.75">
      <c r="A142" s="74"/>
      <c r="B142" s="74"/>
      <c r="C142" s="74"/>
      <c r="D142" s="74"/>
      <c r="E142" s="74"/>
      <c r="F142" s="74"/>
      <c r="G142" s="74"/>
      <c r="H142" s="74"/>
      <c r="I142" s="74"/>
      <c r="J142" s="74"/>
      <c r="K142" s="74"/>
    </row>
    <row r="143" spans="2:10" ht="12.75">
      <c r="B143" s="74"/>
      <c r="D143" s="74"/>
      <c r="E143" s="74"/>
      <c r="F143" s="74"/>
      <c r="G143" s="74"/>
      <c r="H143" s="74"/>
      <c r="I143" s="81"/>
      <c r="J143" s="81"/>
    </row>
    <row r="144" spans="3:10" ht="12.75">
      <c r="C144" s="82" t="s">
        <v>142</v>
      </c>
      <c r="D144" s="74" t="s">
        <v>143</v>
      </c>
      <c r="E144" s="74"/>
      <c r="F144" s="74"/>
      <c r="G144" s="74"/>
      <c r="H144" s="74"/>
      <c r="J144" s="137">
        <f>4353465+20300+3075647</f>
        <v>7449412</v>
      </c>
    </row>
    <row r="145" spans="3:10" ht="12.75">
      <c r="C145" s="82" t="s">
        <v>144</v>
      </c>
      <c r="D145" s="74" t="s">
        <v>145</v>
      </c>
      <c r="E145" s="74"/>
      <c r="F145" s="74"/>
      <c r="J145" s="137">
        <f>+J144</f>
        <v>7449412</v>
      </c>
    </row>
    <row r="146" spans="3:10" ht="12.75">
      <c r="C146" s="82" t="s">
        <v>146</v>
      </c>
      <c r="D146" s="74" t="s">
        <v>147</v>
      </c>
      <c r="E146" s="74"/>
      <c r="F146" s="74"/>
      <c r="J146" s="137">
        <f>(1667220*2.27)+(5000*5.25)+(1288231*1.17)</f>
        <v>5318069.67</v>
      </c>
    </row>
    <row r="148" spans="1:11" ht="12.75">
      <c r="A148" s="74"/>
      <c r="B148" s="87"/>
      <c r="C148" s="88"/>
      <c r="D148" s="88"/>
      <c r="E148" s="88"/>
      <c r="F148" s="88"/>
      <c r="G148" s="88"/>
      <c r="H148" s="88"/>
      <c r="I148" s="88"/>
      <c r="J148" s="88"/>
      <c r="K148" s="88"/>
    </row>
    <row r="149" spans="1:11" ht="12.75">
      <c r="A149" s="75" t="s">
        <v>201</v>
      </c>
      <c r="B149" s="74"/>
      <c r="C149" s="74"/>
      <c r="D149" s="74"/>
      <c r="E149" s="74"/>
      <c r="F149" s="74"/>
      <c r="G149" s="74"/>
      <c r="H149" s="74"/>
      <c r="I149" s="74"/>
      <c r="J149" s="74"/>
      <c r="K149" s="74"/>
    </row>
    <row r="150" spans="1:11" ht="4.5" customHeight="1">
      <c r="A150" s="74"/>
      <c r="B150" s="87"/>
      <c r="C150" s="88"/>
      <c r="D150" s="88"/>
      <c r="E150" s="88"/>
      <c r="F150" s="88"/>
      <c r="G150" s="88"/>
      <c r="H150" s="88"/>
      <c r="I150" s="88"/>
      <c r="J150" s="88"/>
      <c r="K150" s="88"/>
    </row>
    <row r="151" spans="1:11" ht="15.75" customHeight="1">
      <c r="A151" s="74"/>
      <c r="B151" s="169" t="s">
        <v>275</v>
      </c>
      <c r="C151" s="170"/>
      <c r="D151" s="170"/>
      <c r="E151" s="170"/>
      <c r="F151" s="170"/>
      <c r="G151" s="170"/>
      <c r="H151" s="170"/>
      <c r="I151" s="170"/>
      <c r="J151" s="170"/>
      <c r="K151" s="170"/>
    </row>
    <row r="152" spans="1:11" ht="39" customHeight="1">
      <c r="A152" s="75"/>
      <c r="B152" s="162" t="s">
        <v>289</v>
      </c>
      <c r="C152" s="162"/>
      <c r="D152" s="162"/>
      <c r="E152" s="162"/>
      <c r="F152" s="162"/>
      <c r="G152" s="162"/>
      <c r="H152" s="162"/>
      <c r="I152" s="162"/>
      <c r="J152" s="162"/>
      <c r="K152" s="162"/>
    </row>
    <row r="153" spans="1:11" ht="30" customHeight="1">
      <c r="A153" s="75"/>
      <c r="B153" s="162" t="s">
        <v>286</v>
      </c>
      <c r="C153" s="162"/>
      <c r="D153" s="162"/>
      <c r="E153" s="162"/>
      <c r="F153" s="162"/>
      <c r="G153" s="162"/>
      <c r="H153" s="162"/>
      <c r="I153" s="162"/>
      <c r="J153" s="162"/>
      <c r="K153" s="162"/>
    </row>
    <row r="154" spans="1:11" ht="16.5" customHeight="1">
      <c r="A154" s="75"/>
      <c r="B154" s="162" t="s">
        <v>276</v>
      </c>
      <c r="C154" s="162"/>
      <c r="D154" s="162"/>
      <c r="E154" s="162"/>
      <c r="F154" s="162"/>
      <c r="G154" s="162"/>
      <c r="H154" s="162"/>
      <c r="I154" s="162"/>
      <c r="J154" s="162"/>
      <c r="K154" s="162"/>
    </row>
    <row r="155" spans="1:11" ht="16.5" customHeight="1">
      <c r="A155" s="75"/>
      <c r="B155" s="162" t="s">
        <v>277</v>
      </c>
      <c r="C155" s="162"/>
      <c r="D155" s="162"/>
      <c r="E155" s="162"/>
      <c r="F155" s="162"/>
      <c r="G155" s="162"/>
      <c r="H155" s="162"/>
      <c r="I155" s="162"/>
      <c r="J155" s="162"/>
      <c r="K155" s="162"/>
    </row>
    <row r="156" spans="1:11" ht="16.5" customHeight="1">
      <c r="A156" s="75"/>
      <c r="B156" s="162" t="s">
        <v>278</v>
      </c>
      <c r="C156" s="162"/>
      <c r="D156" s="162"/>
      <c r="E156" s="162"/>
      <c r="F156" s="162"/>
      <c r="G156" s="162"/>
      <c r="H156" s="162"/>
      <c r="I156" s="162"/>
      <c r="J156" s="162"/>
      <c r="K156" s="162"/>
    </row>
    <row r="157" spans="1:11" ht="16.5" customHeight="1">
      <c r="A157" s="75"/>
      <c r="B157" s="162" t="s">
        <v>279</v>
      </c>
      <c r="C157" s="162"/>
      <c r="D157" s="162"/>
      <c r="E157" s="162"/>
      <c r="F157" s="162"/>
      <c r="G157" s="162"/>
      <c r="H157" s="162"/>
      <c r="I157" s="162"/>
      <c r="J157" s="162"/>
      <c r="K157" s="162"/>
    </row>
    <row r="158" spans="1:11" ht="16.5" customHeight="1">
      <c r="A158" s="75"/>
      <c r="B158" s="162" t="s">
        <v>280</v>
      </c>
      <c r="C158" s="162"/>
      <c r="D158" s="162"/>
      <c r="E158" s="162"/>
      <c r="F158" s="162"/>
      <c r="G158" s="162"/>
      <c r="H158" s="162"/>
      <c r="I158" s="162"/>
      <c r="J158" s="162"/>
      <c r="K158" s="162"/>
    </row>
    <row r="159" spans="1:11" ht="16.5" customHeight="1">
      <c r="A159" s="75"/>
      <c r="B159" s="162" t="s">
        <v>283</v>
      </c>
      <c r="C159" s="162"/>
      <c r="D159" s="162"/>
      <c r="E159" s="162"/>
      <c r="F159" s="162"/>
      <c r="G159" s="162"/>
      <c r="H159" s="162"/>
      <c r="I159" s="162"/>
      <c r="J159" s="162"/>
      <c r="K159" s="162"/>
    </row>
    <row r="160" spans="1:11" ht="29.25" customHeight="1">
      <c r="A160" s="75"/>
      <c r="B160" s="162" t="s">
        <v>331</v>
      </c>
      <c r="C160" s="162"/>
      <c r="D160" s="162"/>
      <c r="E160" s="162"/>
      <c r="F160" s="162"/>
      <c r="G160" s="162"/>
      <c r="H160" s="162"/>
      <c r="I160" s="162"/>
      <c r="J160" s="162"/>
      <c r="K160" s="162"/>
    </row>
    <row r="161" spans="1:11" ht="12.75">
      <c r="A161" s="75"/>
      <c r="B161" s="74"/>
      <c r="C161" s="74"/>
      <c r="D161" s="74"/>
      <c r="E161" s="74"/>
      <c r="F161" s="74"/>
      <c r="G161" s="74"/>
      <c r="H161" s="74"/>
      <c r="I161" s="74"/>
      <c r="J161" s="74"/>
      <c r="K161" s="74"/>
    </row>
    <row r="162" spans="1:11" ht="12.75">
      <c r="A162" s="75" t="s">
        <v>202</v>
      </c>
      <c r="B162" s="74"/>
      <c r="C162" s="74"/>
      <c r="D162" s="74"/>
      <c r="E162" s="74"/>
      <c r="F162" s="74"/>
      <c r="G162" s="74"/>
      <c r="H162" s="74"/>
      <c r="I162" s="74"/>
      <c r="J162" s="74"/>
      <c r="K162" s="74"/>
    </row>
    <row r="163" spans="2:11" ht="12.75">
      <c r="B163" s="74" t="s">
        <v>304</v>
      </c>
      <c r="C163" s="74"/>
      <c r="D163" s="74"/>
      <c r="E163" s="74"/>
      <c r="F163" s="74"/>
      <c r="G163" s="74"/>
      <c r="H163" s="74"/>
      <c r="I163" s="74"/>
      <c r="J163" s="74"/>
      <c r="K163" s="74"/>
    </row>
    <row r="164" spans="1:10" ht="12.75">
      <c r="A164" s="74"/>
      <c r="B164" s="74"/>
      <c r="C164" s="74"/>
      <c r="J164" s="113" t="s">
        <v>53</v>
      </c>
    </row>
    <row r="165" spans="2:10" ht="12.75">
      <c r="B165" s="74" t="s">
        <v>212</v>
      </c>
      <c r="C165" s="74"/>
      <c r="D165" s="96" t="s">
        <v>172</v>
      </c>
      <c r="J165" s="83">
        <v>420098</v>
      </c>
    </row>
    <row r="166" spans="2:10" ht="12.75">
      <c r="B166" s="74"/>
      <c r="C166" s="74"/>
      <c r="D166" s="74"/>
      <c r="J166" s="74"/>
    </row>
    <row r="167" spans="2:10" ht="12.75">
      <c r="B167" s="74" t="s">
        <v>213</v>
      </c>
      <c r="C167" s="74"/>
      <c r="D167" s="96" t="s">
        <v>172</v>
      </c>
      <c r="J167" s="83">
        <v>175600</v>
      </c>
    </row>
    <row r="168" spans="1:10" ht="12.75">
      <c r="A168" s="74"/>
      <c r="C168" s="74"/>
      <c r="D168" s="96" t="s">
        <v>206</v>
      </c>
      <c r="J168" s="83">
        <v>66585</v>
      </c>
    </row>
    <row r="169" spans="1:10" ht="12.75">
      <c r="A169" s="74"/>
      <c r="B169" s="74"/>
      <c r="C169" s="74"/>
      <c r="J169" s="74"/>
    </row>
    <row r="170" spans="2:10" ht="13.5" thickBot="1">
      <c r="B170" s="74" t="s">
        <v>214</v>
      </c>
      <c r="C170" s="74"/>
      <c r="J170" s="84">
        <f>SUM(J165:J168)</f>
        <v>662283</v>
      </c>
    </row>
    <row r="171" spans="1:11" ht="13.5" thickTop="1">
      <c r="A171" s="74"/>
      <c r="B171" s="74"/>
      <c r="C171" s="74"/>
      <c r="D171" s="74"/>
      <c r="E171" s="74"/>
      <c r="F171" s="74"/>
      <c r="G171" s="74"/>
      <c r="H171" s="74"/>
      <c r="I171" s="74"/>
      <c r="J171" s="74"/>
      <c r="K171" s="74"/>
    </row>
    <row r="172" spans="1:11" ht="12.75">
      <c r="A172" s="75" t="s">
        <v>203</v>
      </c>
      <c r="B172" s="74"/>
      <c r="C172" s="74"/>
      <c r="D172" s="74"/>
      <c r="E172" s="74"/>
      <c r="F172" s="74"/>
      <c r="G172" s="74"/>
      <c r="H172" s="74"/>
      <c r="I172" s="74"/>
      <c r="J172" s="74"/>
      <c r="K172" s="74"/>
    </row>
    <row r="173" spans="2:11" ht="12.75">
      <c r="B173" s="167" t="s">
        <v>215</v>
      </c>
      <c r="C173" s="167"/>
      <c r="D173" s="167"/>
      <c r="E173" s="167"/>
      <c r="F173" s="167"/>
      <c r="G173" s="167"/>
      <c r="H173" s="167"/>
      <c r="I173" s="167"/>
      <c r="J173" s="167"/>
      <c r="K173" s="167"/>
    </row>
    <row r="174" spans="1:11" ht="12.75">
      <c r="A174" s="74"/>
      <c r="B174" s="74"/>
      <c r="C174" s="74"/>
      <c r="D174" s="74"/>
      <c r="E174" s="74"/>
      <c r="F174" s="74"/>
      <c r="G174" s="74"/>
      <c r="H174" s="74"/>
      <c r="I174" s="74"/>
      <c r="J174" s="74"/>
      <c r="K174" s="74"/>
    </row>
    <row r="175" spans="1:11" ht="12.75">
      <c r="A175" s="75" t="s">
        <v>204</v>
      </c>
      <c r="B175" s="74"/>
      <c r="C175" s="74"/>
      <c r="D175" s="74"/>
      <c r="E175" s="74"/>
      <c r="F175" s="74"/>
      <c r="G175" s="74"/>
      <c r="H175" s="74"/>
      <c r="I175" s="74"/>
      <c r="J175" s="74"/>
      <c r="K175" s="74"/>
    </row>
    <row r="176" spans="2:11" ht="54" customHeight="1">
      <c r="B176" s="162" t="s">
        <v>260</v>
      </c>
      <c r="C176" s="162"/>
      <c r="D176" s="162"/>
      <c r="E176" s="162"/>
      <c r="F176" s="162"/>
      <c r="G176" s="162"/>
      <c r="H176" s="162"/>
      <c r="I176" s="162"/>
      <c r="J176" s="162"/>
      <c r="K176" s="162"/>
    </row>
    <row r="177" spans="2:11" ht="105" customHeight="1">
      <c r="B177" s="162" t="s">
        <v>273</v>
      </c>
      <c r="C177" s="162"/>
      <c r="D177" s="162"/>
      <c r="E177" s="162"/>
      <c r="F177" s="162"/>
      <c r="G177" s="162"/>
      <c r="H177" s="162"/>
      <c r="I177" s="162"/>
      <c r="J177" s="162"/>
      <c r="K177" s="162"/>
    </row>
    <row r="178" spans="2:11" ht="102.75" customHeight="1">
      <c r="B178" s="162" t="s">
        <v>244</v>
      </c>
      <c r="C178" s="162"/>
      <c r="D178" s="162"/>
      <c r="E178" s="162"/>
      <c r="F178" s="162"/>
      <c r="G178" s="162"/>
      <c r="H178" s="162"/>
      <c r="I178" s="162"/>
      <c r="J178" s="162"/>
      <c r="K178" s="162"/>
    </row>
    <row r="179" spans="1:11" ht="12.75">
      <c r="A179" s="73"/>
      <c r="B179" s="74"/>
      <c r="C179" s="74"/>
      <c r="D179" s="74"/>
      <c r="E179" s="74"/>
      <c r="F179" s="74"/>
      <c r="G179" s="74"/>
      <c r="H179" s="74"/>
      <c r="I179" s="74"/>
      <c r="J179" s="74"/>
      <c r="K179" s="74"/>
    </row>
    <row r="180" spans="1:11" ht="12.75">
      <c r="A180" s="73" t="s">
        <v>233</v>
      </c>
      <c r="B180" s="74"/>
      <c r="C180" s="74"/>
      <c r="D180" s="74"/>
      <c r="E180" s="74"/>
      <c r="F180" s="74"/>
      <c r="G180" s="74"/>
      <c r="H180" s="74"/>
      <c r="I180" s="74"/>
      <c r="J180" s="74"/>
      <c r="K180" s="74"/>
    </row>
    <row r="181" spans="1:16" ht="13.5" customHeight="1">
      <c r="A181" s="75" t="s">
        <v>284</v>
      </c>
      <c r="B181" s="141"/>
      <c r="C181" s="141"/>
      <c r="D181" s="141"/>
      <c r="E181" s="141"/>
      <c r="F181" s="141"/>
      <c r="G181" s="141"/>
      <c r="H181" s="141"/>
      <c r="I181" s="141"/>
      <c r="J181" s="141"/>
      <c r="K181" s="141"/>
      <c r="L181" s="141"/>
      <c r="M181" s="141"/>
      <c r="N181" s="141"/>
      <c r="O181" s="141"/>
      <c r="P181" s="141"/>
    </row>
    <row r="182" spans="2:16" ht="43.5" customHeight="1">
      <c r="B182" s="162" t="s">
        <v>281</v>
      </c>
      <c r="C182" s="162"/>
      <c r="D182" s="162"/>
      <c r="E182" s="162"/>
      <c r="F182" s="162"/>
      <c r="G182" s="162"/>
      <c r="H182" s="162"/>
      <c r="I182" s="162"/>
      <c r="J182" s="162"/>
      <c r="K182" s="162"/>
      <c r="L182" s="162"/>
      <c r="M182" s="162"/>
      <c r="N182" s="162"/>
      <c r="O182" s="162"/>
      <c r="P182" s="162"/>
    </row>
    <row r="183" spans="2:16" ht="18" customHeight="1">
      <c r="B183" s="162" t="s">
        <v>254</v>
      </c>
      <c r="C183" s="162"/>
      <c r="D183" s="162"/>
      <c r="E183" s="162"/>
      <c r="F183" s="162"/>
      <c r="G183" s="162"/>
      <c r="H183" s="162"/>
      <c r="I183" s="162"/>
      <c r="J183" s="162"/>
      <c r="K183" s="162"/>
      <c r="L183" s="162"/>
      <c r="M183" s="162"/>
      <c r="N183" s="162"/>
      <c r="O183" s="162"/>
      <c r="P183" s="162"/>
    </row>
    <row r="184" spans="2:16" ht="14.25" customHeight="1">
      <c r="B184" s="162" t="s">
        <v>255</v>
      </c>
      <c r="C184" s="162"/>
      <c r="D184" s="162"/>
      <c r="E184" s="162"/>
      <c r="F184" s="162"/>
      <c r="G184" s="162"/>
      <c r="H184" s="162"/>
      <c r="I184" s="162"/>
      <c r="J184" s="162"/>
      <c r="K184" s="162"/>
      <c r="L184" s="162"/>
      <c r="M184" s="162"/>
      <c r="N184" s="162"/>
      <c r="O184" s="162"/>
      <c r="P184" s="162"/>
    </row>
    <row r="185" spans="2:16" ht="13.5" customHeight="1">
      <c r="B185" s="162" t="s">
        <v>256</v>
      </c>
      <c r="C185" s="162"/>
      <c r="D185" s="162"/>
      <c r="E185" s="162"/>
      <c r="F185" s="162"/>
      <c r="G185" s="162"/>
      <c r="H185" s="162"/>
      <c r="I185" s="162"/>
      <c r="J185" s="162"/>
      <c r="K185" s="162"/>
      <c r="L185" s="162"/>
      <c r="M185" s="162"/>
      <c r="N185" s="162"/>
      <c r="O185" s="162"/>
      <c r="P185" s="162"/>
    </row>
    <row r="186" spans="2:16" ht="12" customHeight="1">
      <c r="B186" s="162" t="s">
        <v>257</v>
      </c>
      <c r="C186" s="162"/>
      <c r="D186" s="162"/>
      <c r="E186" s="162"/>
      <c r="F186" s="162"/>
      <c r="G186" s="162"/>
      <c r="H186" s="162"/>
      <c r="I186" s="162"/>
      <c r="J186" s="162"/>
      <c r="K186" s="162"/>
      <c r="L186" s="162"/>
      <c r="M186" s="162"/>
      <c r="N186" s="162"/>
      <c r="O186" s="162"/>
      <c r="P186" s="162"/>
    </row>
    <row r="187" spans="2:16" ht="13.5" customHeight="1">
      <c r="B187" s="162" t="s">
        <v>258</v>
      </c>
      <c r="C187" s="162"/>
      <c r="D187" s="162"/>
      <c r="E187" s="162"/>
      <c r="F187" s="162"/>
      <c r="G187" s="162"/>
      <c r="H187" s="162"/>
      <c r="I187" s="162"/>
      <c r="J187" s="162"/>
      <c r="K187" s="162"/>
      <c r="L187" s="162"/>
      <c r="M187" s="162"/>
      <c r="N187" s="162"/>
      <c r="O187" s="162"/>
      <c r="P187" s="162"/>
    </row>
    <row r="188" spans="1:11" ht="12.75">
      <c r="A188" s="73"/>
      <c r="B188" s="74"/>
      <c r="C188" s="74"/>
      <c r="D188" s="74"/>
      <c r="E188" s="74"/>
      <c r="F188" s="74"/>
      <c r="G188" s="74"/>
      <c r="H188" s="74"/>
      <c r="I188" s="74"/>
      <c r="J188" s="74"/>
      <c r="K188" s="74"/>
    </row>
    <row r="189" spans="2:16" ht="58.5" customHeight="1">
      <c r="B189" s="168" t="s">
        <v>333</v>
      </c>
      <c r="C189" s="168"/>
      <c r="D189" s="168"/>
      <c r="E189" s="168"/>
      <c r="F189" s="168"/>
      <c r="G189" s="168"/>
      <c r="H189" s="168"/>
      <c r="I189" s="168"/>
      <c r="J189" s="168"/>
      <c r="K189" s="168"/>
      <c r="L189" s="141"/>
      <c r="M189" s="141"/>
      <c r="N189" s="141"/>
      <c r="O189" s="141"/>
      <c r="P189" s="141"/>
    </row>
    <row r="190" spans="2:16" ht="90.75" customHeight="1">
      <c r="B190" s="162" t="s">
        <v>334</v>
      </c>
      <c r="C190" s="162"/>
      <c r="D190" s="162"/>
      <c r="E190" s="162"/>
      <c r="F190" s="162"/>
      <c r="G190" s="162"/>
      <c r="H190" s="162"/>
      <c r="I190" s="162"/>
      <c r="J190" s="162"/>
      <c r="K190" s="162"/>
      <c r="L190" s="141"/>
      <c r="M190" s="141"/>
      <c r="N190" s="141"/>
      <c r="O190" s="141"/>
      <c r="P190" s="141"/>
    </row>
    <row r="191" spans="2:16" ht="43.5" customHeight="1">
      <c r="B191" s="162" t="s">
        <v>2</v>
      </c>
      <c r="C191" s="162"/>
      <c r="D191" s="162"/>
      <c r="E191" s="162"/>
      <c r="F191" s="162"/>
      <c r="G191" s="162"/>
      <c r="H191" s="162"/>
      <c r="I191" s="162"/>
      <c r="J191" s="162"/>
      <c r="K191" s="162"/>
      <c r="L191" s="141"/>
      <c r="M191" s="141"/>
      <c r="N191" s="141"/>
      <c r="O191" s="141"/>
      <c r="P191" s="141"/>
    </row>
    <row r="192" spans="2:16" ht="80.25" customHeight="1">
      <c r="B192" s="162" t="s">
        <v>0</v>
      </c>
      <c r="C192" s="162"/>
      <c r="D192" s="162"/>
      <c r="E192" s="162"/>
      <c r="F192" s="162"/>
      <c r="G192" s="162"/>
      <c r="H192" s="162"/>
      <c r="I192" s="162"/>
      <c r="J192" s="162"/>
      <c r="K192" s="162"/>
      <c r="L192" s="141"/>
      <c r="M192" s="141"/>
      <c r="N192" s="141"/>
      <c r="O192" s="141"/>
      <c r="P192" s="141"/>
    </row>
    <row r="193" spans="2:11" ht="14.25" customHeight="1">
      <c r="B193" s="162" t="s">
        <v>3</v>
      </c>
      <c r="C193" s="162"/>
      <c r="D193" s="162"/>
      <c r="E193" s="162"/>
      <c r="F193" s="162"/>
      <c r="G193" s="162"/>
      <c r="H193" s="162"/>
      <c r="I193" s="162"/>
      <c r="J193" s="162"/>
      <c r="K193" s="162"/>
    </row>
    <row r="194" spans="2:11" ht="12.75">
      <c r="B194" s="162"/>
      <c r="C194" s="162"/>
      <c r="D194" s="162"/>
      <c r="E194" s="162"/>
      <c r="F194" s="162"/>
      <c r="G194" s="162"/>
      <c r="H194" s="162"/>
      <c r="I194" s="162"/>
      <c r="J194" s="162"/>
      <c r="K194" s="162"/>
    </row>
    <row r="195" spans="1:11" ht="12.75">
      <c r="A195" s="74"/>
      <c r="B195" s="74" t="s">
        <v>46</v>
      </c>
      <c r="C195" s="74"/>
      <c r="D195" s="74"/>
      <c r="E195" s="74"/>
      <c r="F195" s="74"/>
      <c r="G195" s="74"/>
      <c r="H195" s="74"/>
      <c r="K195" s="156"/>
    </row>
    <row r="196" spans="1:11" ht="57" customHeight="1">
      <c r="A196" s="74"/>
      <c r="B196" s="163" t="s">
        <v>1</v>
      </c>
      <c r="C196" s="163"/>
      <c r="D196" s="163"/>
      <c r="E196" s="163"/>
      <c r="F196" s="163"/>
      <c r="G196" s="163"/>
      <c r="H196" s="163"/>
      <c r="I196" s="164"/>
      <c r="J196" s="164"/>
      <c r="K196" s="164"/>
    </row>
    <row r="197" spans="1:11" ht="27.75" customHeight="1">
      <c r="A197" s="74"/>
      <c r="B197" s="163" t="s">
        <v>5</v>
      </c>
      <c r="C197" s="163"/>
      <c r="D197" s="163"/>
      <c r="E197" s="163"/>
      <c r="F197" s="163"/>
      <c r="G197" s="163"/>
      <c r="H197" s="163"/>
      <c r="I197" s="164"/>
      <c r="J197" s="164"/>
      <c r="K197" s="164"/>
    </row>
    <row r="198" spans="1:11" ht="27.75" customHeight="1">
      <c r="A198" s="74"/>
      <c r="B198" s="163" t="s">
        <v>6</v>
      </c>
      <c r="C198" s="163"/>
      <c r="D198" s="163"/>
      <c r="E198" s="163"/>
      <c r="F198" s="163"/>
      <c r="G198" s="163"/>
      <c r="H198" s="163"/>
      <c r="I198" s="164"/>
      <c r="J198" s="164"/>
      <c r="K198" s="164"/>
    </row>
    <row r="199" spans="1:11" ht="30" customHeight="1">
      <c r="A199" s="74"/>
      <c r="B199" s="163" t="s">
        <v>7</v>
      </c>
      <c r="C199" s="163"/>
      <c r="D199" s="163"/>
      <c r="E199" s="163"/>
      <c r="F199" s="163"/>
      <c r="G199" s="163"/>
      <c r="H199" s="163"/>
      <c r="I199" s="164"/>
      <c r="J199" s="164"/>
      <c r="K199" s="164"/>
    </row>
    <row r="200" spans="1:11" ht="30" customHeight="1">
      <c r="A200" s="74"/>
      <c r="B200" s="163" t="s">
        <v>8</v>
      </c>
      <c r="C200" s="163"/>
      <c r="D200" s="163"/>
      <c r="E200" s="163"/>
      <c r="F200" s="163"/>
      <c r="G200" s="163"/>
      <c r="H200" s="163"/>
      <c r="I200" s="164"/>
      <c r="J200" s="164"/>
      <c r="K200" s="164"/>
    </row>
    <row r="201" spans="1:11" ht="12.75">
      <c r="A201" s="74"/>
      <c r="B201" s="74" t="s">
        <v>9</v>
      </c>
      <c r="C201" s="74"/>
      <c r="D201" s="74"/>
      <c r="E201" s="74"/>
      <c r="F201" s="74"/>
      <c r="G201" s="74"/>
      <c r="H201" s="74"/>
      <c r="K201" s="156"/>
    </row>
    <row r="202" spans="1:11" ht="31.5" customHeight="1">
      <c r="A202" s="74"/>
      <c r="B202" s="163" t="s">
        <v>10</v>
      </c>
      <c r="C202" s="163"/>
      <c r="D202" s="163"/>
      <c r="E202" s="163"/>
      <c r="F202" s="163"/>
      <c r="G202" s="163"/>
      <c r="H202" s="163"/>
      <c r="I202" s="164"/>
      <c r="J202" s="164"/>
      <c r="K202" s="164"/>
    </row>
    <row r="203" spans="1:11" ht="57" customHeight="1">
      <c r="A203" s="74"/>
      <c r="B203" s="163" t="s">
        <v>49</v>
      </c>
      <c r="C203" s="163"/>
      <c r="D203" s="163"/>
      <c r="E203" s="163"/>
      <c r="F203" s="163"/>
      <c r="G203" s="163"/>
      <c r="H203" s="163"/>
      <c r="I203" s="164"/>
      <c r="J203" s="164"/>
      <c r="K203" s="164"/>
    </row>
    <row r="204" spans="1:11" ht="15.75" customHeight="1">
      <c r="A204" s="74"/>
      <c r="B204" s="74" t="s">
        <v>11</v>
      </c>
      <c r="C204" s="74"/>
      <c r="D204" s="74"/>
      <c r="E204" s="74"/>
      <c r="F204" s="74"/>
      <c r="G204" s="74"/>
      <c r="H204" s="74"/>
      <c r="K204" s="156"/>
    </row>
    <row r="205" spans="1:11" ht="42.75" customHeight="1">
      <c r="A205" s="74"/>
      <c r="B205" s="163" t="s">
        <v>12</v>
      </c>
      <c r="C205" s="163"/>
      <c r="D205" s="163"/>
      <c r="E205" s="163"/>
      <c r="F205" s="163"/>
      <c r="G205" s="163"/>
      <c r="H205" s="163"/>
      <c r="I205" s="164"/>
      <c r="J205" s="164"/>
      <c r="K205" s="164"/>
    </row>
    <row r="206" spans="1:11" ht="12.75">
      <c r="A206" s="74"/>
      <c r="B206" s="74" t="s">
        <v>13</v>
      </c>
      <c r="C206" s="74"/>
      <c r="D206" s="74"/>
      <c r="E206" s="74"/>
      <c r="F206" s="74"/>
      <c r="G206" s="74"/>
      <c r="H206" s="74"/>
      <c r="K206" s="156"/>
    </row>
    <row r="207" spans="1:11" ht="15" customHeight="1">
      <c r="A207" s="74"/>
      <c r="B207" s="163" t="s">
        <v>14</v>
      </c>
      <c r="C207" s="163"/>
      <c r="D207" s="163"/>
      <c r="E207" s="163"/>
      <c r="F207" s="163"/>
      <c r="G207" s="163"/>
      <c r="H207" s="163"/>
      <c r="I207" s="164"/>
      <c r="J207" s="164"/>
      <c r="K207" s="164"/>
    </row>
    <row r="208" spans="1:11" ht="15" customHeight="1">
      <c r="A208" s="74"/>
      <c r="B208" s="74" t="s">
        <v>15</v>
      </c>
      <c r="C208" s="74"/>
      <c r="D208" s="74"/>
      <c r="E208" s="74"/>
      <c r="F208" s="74"/>
      <c r="G208" s="74"/>
      <c r="H208" s="74"/>
      <c r="K208" s="156"/>
    </row>
    <row r="209" spans="1:11" ht="12.75">
      <c r="A209" s="74"/>
      <c r="B209" s="74" t="s">
        <v>16</v>
      </c>
      <c r="C209" s="74"/>
      <c r="D209" s="74"/>
      <c r="E209" s="74"/>
      <c r="F209" s="74"/>
      <c r="G209" s="74"/>
      <c r="H209" s="74"/>
      <c r="K209" s="156"/>
    </row>
    <row r="210" spans="1:11" ht="12.75">
      <c r="A210" s="74"/>
      <c r="B210" s="74" t="s">
        <v>17</v>
      </c>
      <c r="C210" s="74"/>
      <c r="D210" s="74"/>
      <c r="E210" s="74"/>
      <c r="F210" s="74"/>
      <c r="G210" s="74"/>
      <c r="H210" s="74"/>
      <c r="K210" s="156"/>
    </row>
    <row r="211" spans="1:11" ht="12.75">
      <c r="A211" s="74"/>
      <c r="B211" s="74" t="s">
        <v>18</v>
      </c>
      <c r="C211" s="74"/>
      <c r="D211" s="74"/>
      <c r="E211" s="74"/>
      <c r="F211" s="74"/>
      <c r="G211" s="74"/>
      <c r="H211" s="74"/>
      <c r="K211" s="156"/>
    </row>
    <row r="212" spans="1:11" ht="16.5" customHeight="1">
      <c r="A212" s="74"/>
      <c r="B212" s="163" t="s">
        <v>19</v>
      </c>
      <c r="C212" s="163"/>
      <c r="D212" s="163"/>
      <c r="E212" s="163"/>
      <c r="F212" s="163"/>
      <c r="G212" s="163"/>
      <c r="H212" s="163"/>
      <c r="I212" s="164"/>
      <c r="J212" s="164"/>
      <c r="K212" s="164"/>
    </row>
    <row r="213" spans="1:11" ht="37.5" customHeight="1">
      <c r="A213" s="74"/>
      <c r="B213" s="163" t="s">
        <v>20</v>
      </c>
      <c r="C213" s="163"/>
      <c r="D213" s="163"/>
      <c r="E213" s="163"/>
      <c r="F213" s="163"/>
      <c r="G213" s="163"/>
      <c r="H213" s="163"/>
      <c r="I213" s="164"/>
      <c r="J213" s="164"/>
      <c r="K213" s="164"/>
    </row>
    <row r="214" spans="1:11" ht="12.75">
      <c r="A214" s="74"/>
      <c r="B214" s="74" t="s">
        <v>21</v>
      </c>
      <c r="C214" s="74"/>
      <c r="D214" s="74"/>
      <c r="E214" s="74"/>
      <c r="F214" s="74"/>
      <c r="G214" s="74"/>
      <c r="H214" s="74"/>
      <c r="K214" s="156"/>
    </row>
    <row r="215" spans="1:11" ht="12.75">
      <c r="A215" s="74"/>
      <c r="B215" s="74"/>
      <c r="C215" s="74"/>
      <c r="D215" s="74"/>
      <c r="E215" s="74"/>
      <c r="F215" s="74"/>
      <c r="G215" s="74"/>
      <c r="H215" s="74"/>
      <c r="K215" s="156"/>
    </row>
    <row r="216" spans="1:11" ht="12.75">
      <c r="A216" s="73" t="s">
        <v>233</v>
      </c>
      <c r="B216" s="74"/>
      <c r="C216" s="74"/>
      <c r="D216" s="74"/>
      <c r="E216" s="74"/>
      <c r="F216" s="74"/>
      <c r="G216" s="74"/>
      <c r="H216" s="74"/>
      <c r="I216" s="74"/>
      <c r="J216" s="74"/>
      <c r="K216" s="74"/>
    </row>
    <row r="217" spans="1:16" ht="13.5" customHeight="1">
      <c r="A217" s="75" t="s">
        <v>284</v>
      </c>
      <c r="B217" s="141"/>
      <c r="C217" s="141"/>
      <c r="D217" s="141"/>
      <c r="E217" s="141"/>
      <c r="F217" s="141"/>
      <c r="G217" s="141"/>
      <c r="H217" s="141"/>
      <c r="I217" s="141"/>
      <c r="J217" s="141"/>
      <c r="K217" s="141"/>
      <c r="L217" s="141"/>
      <c r="M217" s="141"/>
      <c r="N217" s="141"/>
      <c r="O217" s="141"/>
      <c r="P217" s="141"/>
    </row>
    <row r="218" spans="1:11" ht="12.75">
      <c r="A218" s="74"/>
      <c r="B218" s="74" t="s">
        <v>22</v>
      </c>
      <c r="C218" s="74"/>
      <c r="D218" s="74"/>
      <c r="E218" s="74"/>
      <c r="F218" s="74"/>
      <c r="G218" s="74"/>
      <c r="H218" s="74"/>
      <c r="K218" s="156"/>
    </row>
    <row r="219" spans="1:11" ht="30.75" customHeight="1">
      <c r="A219" s="74"/>
      <c r="B219" s="163" t="s">
        <v>23</v>
      </c>
      <c r="C219" s="163"/>
      <c r="D219" s="163"/>
      <c r="E219" s="163"/>
      <c r="F219" s="163"/>
      <c r="G219" s="163"/>
      <c r="H219" s="163"/>
      <c r="I219" s="164"/>
      <c r="J219" s="164"/>
      <c r="K219" s="164"/>
    </row>
    <row r="220" spans="1:11" ht="12.75">
      <c r="A220" s="74"/>
      <c r="B220" s="74" t="s">
        <v>24</v>
      </c>
      <c r="C220" s="74"/>
      <c r="D220" s="74"/>
      <c r="E220" s="74"/>
      <c r="F220" s="74"/>
      <c r="G220" s="74"/>
      <c r="H220" s="74"/>
      <c r="K220" s="156"/>
    </row>
    <row r="221" spans="1:11" ht="15.75" customHeight="1">
      <c r="A221" s="74"/>
      <c r="B221" s="74" t="s">
        <v>25</v>
      </c>
      <c r="C221" s="74"/>
      <c r="D221" s="74"/>
      <c r="E221" s="74"/>
      <c r="F221" s="74"/>
      <c r="G221" s="74"/>
      <c r="H221" s="74"/>
      <c r="K221" s="156"/>
    </row>
    <row r="222" spans="1:11" ht="44.25" customHeight="1">
      <c r="A222" s="74"/>
      <c r="B222" s="163" t="s">
        <v>26</v>
      </c>
      <c r="C222" s="163"/>
      <c r="D222" s="163"/>
      <c r="E222" s="163"/>
      <c r="F222" s="163"/>
      <c r="G222" s="163"/>
      <c r="H222" s="163"/>
      <c r="I222" s="164"/>
      <c r="J222" s="164"/>
      <c r="K222" s="164"/>
    </row>
    <row r="223" spans="1:11" ht="28.5" customHeight="1">
      <c r="A223" s="74"/>
      <c r="B223" s="163" t="s">
        <v>27</v>
      </c>
      <c r="C223" s="163"/>
      <c r="D223" s="163"/>
      <c r="E223" s="163"/>
      <c r="F223" s="163"/>
      <c r="G223" s="163"/>
      <c r="H223" s="163"/>
      <c r="I223" s="164"/>
      <c r="J223" s="164"/>
      <c r="K223" s="164"/>
    </row>
    <row r="224" spans="1:11" ht="30.75" customHeight="1">
      <c r="A224" s="74"/>
      <c r="B224" s="163" t="s">
        <v>28</v>
      </c>
      <c r="C224" s="163"/>
      <c r="D224" s="163"/>
      <c r="E224" s="163"/>
      <c r="F224" s="163"/>
      <c r="G224" s="163"/>
      <c r="H224" s="163"/>
      <c r="I224" s="164"/>
      <c r="J224" s="164"/>
      <c r="K224" s="164"/>
    </row>
    <row r="225" spans="1:11" ht="29.25" customHeight="1">
      <c r="A225" s="74"/>
      <c r="B225" s="163" t="s">
        <v>29</v>
      </c>
      <c r="C225" s="163"/>
      <c r="D225" s="163"/>
      <c r="E225" s="163"/>
      <c r="F225" s="163"/>
      <c r="G225" s="163"/>
      <c r="H225" s="163"/>
      <c r="I225" s="164"/>
      <c r="J225" s="164"/>
      <c r="K225" s="164"/>
    </row>
    <row r="226" spans="1:11" ht="54" customHeight="1">
      <c r="A226" s="74"/>
      <c r="B226" s="163" t="s">
        <v>30</v>
      </c>
      <c r="C226" s="163"/>
      <c r="D226" s="163"/>
      <c r="E226" s="163"/>
      <c r="F226" s="163"/>
      <c r="G226" s="163"/>
      <c r="H226" s="163"/>
      <c r="I226" s="164"/>
      <c r="J226" s="164"/>
      <c r="K226" s="164"/>
    </row>
    <row r="227" spans="2:11" ht="31.5" customHeight="1">
      <c r="B227" s="163" t="s">
        <v>47</v>
      </c>
      <c r="C227" s="163"/>
      <c r="D227" s="163"/>
      <c r="E227" s="163"/>
      <c r="F227" s="163"/>
      <c r="G227" s="163"/>
      <c r="H227" s="163"/>
      <c r="I227" s="164"/>
      <c r="J227" s="164"/>
      <c r="K227" s="164"/>
    </row>
    <row r="228" spans="2:11" ht="12.75">
      <c r="B228" s="141"/>
      <c r="C228" s="141"/>
      <c r="D228" s="141"/>
      <c r="E228" s="141"/>
      <c r="F228" s="141"/>
      <c r="G228" s="141"/>
      <c r="H228" s="141"/>
      <c r="I228" s="141"/>
      <c r="J228" s="141"/>
      <c r="K228" s="141"/>
    </row>
    <row r="229" spans="1:11" ht="12.75">
      <c r="A229" s="75" t="s">
        <v>237</v>
      </c>
      <c r="B229" s="74"/>
      <c r="C229" s="74"/>
      <c r="D229" s="74"/>
      <c r="E229" s="74"/>
      <c r="F229" s="74"/>
      <c r="G229" s="74"/>
      <c r="H229" s="74"/>
      <c r="I229" s="74"/>
      <c r="J229" s="74"/>
      <c r="K229" s="74"/>
    </row>
    <row r="230" spans="1:11" ht="19.5" customHeight="1">
      <c r="A230" s="74"/>
      <c r="B230" s="168" t="s">
        <v>282</v>
      </c>
      <c r="C230" s="168"/>
      <c r="D230" s="168"/>
      <c r="E230" s="168"/>
      <c r="F230" s="168"/>
      <c r="G230" s="168"/>
      <c r="H230" s="168"/>
      <c r="I230" s="168"/>
      <c r="J230" s="168"/>
      <c r="K230" s="168"/>
    </row>
    <row r="231" spans="3:10" ht="12.75">
      <c r="C231" s="82"/>
      <c r="D231" s="74"/>
      <c r="E231" s="74"/>
      <c r="F231" s="74"/>
      <c r="I231" s="74"/>
      <c r="J231" s="74"/>
    </row>
    <row r="232" spans="1:11" ht="12.75">
      <c r="A232" s="75" t="s">
        <v>238</v>
      </c>
      <c r="B232" s="74"/>
      <c r="C232" s="74"/>
      <c r="D232" s="74"/>
      <c r="E232" s="74"/>
      <c r="F232" s="74"/>
      <c r="G232" s="74"/>
      <c r="H232" s="74"/>
      <c r="I232" s="74"/>
      <c r="J232" s="74"/>
      <c r="K232" s="74"/>
    </row>
    <row r="233" spans="2:11" ht="15" customHeight="1">
      <c r="B233" s="167" t="s">
        <v>220</v>
      </c>
      <c r="C233" s="167"/>
      <c r="D233" s="167"/>
      <c r="E233" s="167"/>
      <c r="F233" s="167"/>
      <c r="G233" s="167"/>
      <c r="H233" s="167"/>
      <c r="I233" s="167"/>
      <c r="J233" s="167"/>
      <c r="K233" s="167"/>
    </row>
    <row r="234" spans="2:11" ht="2.25" customHeight="1">
      <c r="B234" s="76"/>
      <c r="C234" s="76"/>
      <c r="D234" s="76"/>
      <c r="E234" s="76"/>
      <c r="F234" s="76"/>
      <c r="G234" s="76"/>
      <c r="H234" s="76"/>
      <c r="I234" s="76"/>
      <c r="J234" s="76"/>
      <c r="K234" s="76"/>
    </row>
    <row r="235" spans="2:11" ht="24.75" customHeight="1">
      <c r="B235" s="162" t="s">
        <v>50</v>
      </c>
      <c r="C235" s="162"/>
      <c r="D235" s="162"/>
      <c r="E235" s="162"/>
      <c r="F235" s="162"/>
      <c r="G235" s="162"/>
      <c r="H235" s="162"/>
      <c r="I235" s="162"/>
      <c r="J235" s="162"/>
      <c r="K235" s="162"/>
    </row>
    <row r="236" spans="2:11" ht="10.5" customHeight="1">
      <c r="B236" s="76"/>
      <c r="C236" s="76"/>
      <c r="D236" s="76"/>
      <c r="E236" s="76"/>
      <c r="F236" s="76"/>
      <c r="G236" s="76"/>
      <c r="H236" s="76"/>
      <c r="I236" s="76"/>
      <c r="J236" s="76"/>
      <c r="K236" s="76"/>
    </row>
    <row r="237" spans="2:11" ht="29.25" customHeight="1">
      <c r="B237" s="76"/>
      <c r="C237" s="76"/>
      <c r="D237" s="76"/>
      <c r="E237" s="76"/>
      <c r="F237" s="76"/>
      <c r="G237" s="76"/>
      <c r="H237" s="76" t="s">
        <v>132</v>
      </c>
      <c r="I237" s="76"/>
      <c r="J237" s="115" t="s">
        <v>253</v>
      </c>
      <c r="K237" s="76"/>
    </row>
    <row r="238" spans="2:11" ht="12.75" customHeight="1">
      <c r="B238" s="76"/>
      <c r="C238" s="76"/>
      <c r="D238" s="76"/>
      <c r="E238" s="76"/>
      <c r="F238" s="76"/>
      <c r="G238" s="76"/>
      <c r="H238" s="114" t="s">
        <v>53</v>
      </c>
      <c r="I238" s="76"/>
      <c r="J238" s="114" t="s">
        <v>53</v>
      </c>
      <c r="K238" s="76"/>
    </row>
    <row r="239" spans="2:11" ht="12.75" customHeight="1">
      <c r="B239" s="90" t="s">
        <v>40</v>
      </c>
      <c r="C239" s="76"/>
      <c r="D239" s="76"/>
      <c r="E239" s="76"/>
      <c r="F239" s="76"/>
      <c r="G239" s="76"/>
      <c r="H239" s="85">
        <v>-67501</v>
      </c>
      <c r="I239" s="85"/>
      <c r="J239" s="85">
        <v>-24167</v>
      </c>
      <c r="K239" s="76"/>
    </row>
    <row r="240" spans="2:11" ht="4.5" customHeight="1">
      <c r="B240" s="90"/>
      <c r="C240" s="76"/>
      <c r="D240" s="76"/>
      <c r="E240" s="76"/>
      <c r="F240" s="76"/>
      <c r="G240" s="76"/>
      <c r="H240" s="85"/>
      <c r="I240" s="85"/>
      <c r="J240" s="85"/>
      <c r="K240" s="76"/>
    </row>
    <row r="241" spans="2:11" ht="12.75" customHeight="1">
      <c r="B241" s="90" t="s">
        <v>221</v>
      </c>
      <c r="C241" s="76"/>
      <c r="D241" s="76"/>
      <c r="E241" s="76"/>
      <c r="F241" s="76"/>
      <c r="G241" s="76"/>
      <c r="H241" s="85">
        <v>258639</v>
      </c>
      <c r="I241" s="85"/>
      <c r="J241" s="85">
        <v>258327</v>
      </c>
      <c r="K241" s="76"/>
    </row>
    <row r="242" spans="2:11" ht="6" customHeight="1">
      <c r="B242" s="90"/>
      <c r="C242" s="76"/>
      <c r="D242" s="76"/>
      <c r="E242" s="76"/>
      <c r="F242" s="76"/>
      <c r="G242" s="76"/>
      <c r="H242" s="85"/>
      <c r="I242" s="85"/>
      <c r="J242" s="85"/>
      <c r="K242" s="76"/>
    </row>
    <row r="243" spans="2:11" ht="12.75" customHeight="1">
      <c r="B243" s="90" t="s">
        <v>41</v>
      </c>
      <c r="C243" s="76"/>
      <c r="D243" s="76"/>
      <c r="E243" s="76"/>
      <c r="F243" s="76"/>
      <c r="G243" s="76"/>
      <c r="H243" s="124">
        <f>+H239/H241*100</f>
        <v>-26.09853889011325</v>
      </c>
      <c r="I243" s="76"/>
      <c r="J243" s="124">
        <f>+J239/J241*100</f>
        <v>-9.35519709515459</v>
      </c>
      <c r="K243" s="76"/>
    </row>
    <row r="244" spans="2:11" ht="12.75" customHeight="1">
      <c r="B244" s="76"/>
      <c r="C244" s="76"/>
      <c r="D244" s="76"/>
      <c r="E244" s="76"/>
      <c r="F244" s="76"/>
      <c r="G244" s="76"/>
      <c r="H244" s="76"/>
      <c r="I244" s="76"/>
      <c r="J244" s="76"/>
      <c r="K244" s="76"/>
    </row>
    <row r="245" spans="2:11" ht="12.75" customHeight="1">
      <c r="B245" s="167" t="s">
        <v>222</v>
      </c>
      <c r="C245" s="167"/>
      <c r="D245" s="167"/>
      <c r="E245" s="167"/>
      <c r="F245" s="167"/>
      <c r="G245" s="167"/>
      <c r="H245" s="167"/>
      <c r="I245" s="167"/>
      <c r="J245" s="167"/>
      <c r="K245" s="167"/>
    </row>
    <row r="246" spans="2:11" ht="42.75" customHeight="1">
      <c r="B246" s="168" t="s">
        <v>271</v>
      </c>
      <c r="C246" s="168"/>
      <c r="D246" s="168"/>
      <c r="E246" s="168"/>
      <c r="F246" s="168"/>
      <c r="G246" s="168"/>
      <c r="H246" s="168"/>
      <c r="I246" s="168"/>
      <c r="J246" s="168"/>
      <c r="K246" s="168"/>
    </row>
    <row r="247" spans="2:11" ht="12.75" customHeight="1">
      <c r="B247" s="76"/>
      <c r="C247" s="76"/>
      <c r="D247" s="76"/>
      <c r="E247" s="76"/>
      <c r="F247" s="76"/>
      <c r="G247" s="76"/>
      <c r="H247" s="76"/>
      <c r="I247" s="76"/>
      <c r="J247" s="76"/>
      <c r="K247" s="76"/>
    </row>
    <row r="248" spans="2:11" ht="25.5" customHeight="1">
      <c r="B248" s="76"/>
      <c r="C248" s="76"/>
      <c r="D248" s="76"/>
      <c r="E248" s="76"/>
      <c r="F248" s="76"/>
      <c r="G248" s="76"/>
      <c r="H248" s="76" t="s">
        <v>132</v>
      </c>
      <c r="I248" s="76"/>
      <c r="J248" s="115" t="s">
        <v>253</v>
      </c>
      <c r="K248" s="76"/>
    </row>
    <row r="249" spans="2:11" ht="12.75" customHeight="1">
      <c r="B249" s="76"/>
      <c r="C249" s="76"/>
      <c r="D249" s="76"/>
      <c r="E249" s="76"/>
      <c r="F249" s="76"/>
      <c r="G249" s="76"/>
      <c r="H249" s="114" t="s">
        <v>53</v>
      </c>
      <c r="I249" s="76"/>
      <c r="J249" s="114" t="s">
        <v>53</v>
      </c>
      <c r="K249" s="76"/>
    </row>
    <row r="250" spans="2:11" ht="12.75" customHeight="1">
      <c r="B250" s="90" t="s">
        <v>40</v>
      </c>
      <c r="C250" s="76"/>
      <c r="D250" s="76"/>
      <c r="E250" s="76"/>
      <c r="F250" s="76"/>
      <c r="G250" s="76"/>
      <c r="H250" s="85">
        <f>+H239</f>
        <v>-67501</v>
      </c>
      <c r="I250" s="85"/>
      <c r="J250" s="85">
        <f>+J239</f>
        <v>-24167</v>
      </c>
      <c r="K250" s="76"/>
    </row>
    <row r="251" spans="2:11" ht="4.5" customHeight="1">
      <c r="B251" s="90"/>
      <c r="C251" s="76"/>
      <c r="D251" s="76"/>
      <c r="E251" s="76"/>
      <c r="F251" s="76"/>
      <c r="G251" s="76"/>
      <c r="H251" s="85"/>
      <c r="I251" s="85"/>
      <c r="J251" s="85"/>
      <c r="K251" s="76"/>
    </row>
    <row r="252" spans="2:11" ht="12.75" customHeight="1">
      <c r="B252" s="90" t="s">
        <v>221</v>
      </c>
      <c r="C252" s="76"/>
      <c r="D252" s="76"/>
      <c r="E252" s="76"/>
      <c r="F252" s="76"/>
      <c r="G252" s="76"/>
      <c r="H252" s="85">
        <f>+H241</f>
        <v>258639</v>
      </c>
      <c r="I252" s="85"/>
      <c r="J252" s="85">
        <f>+J241</f>
        <v>258327</v>
      </c>
      <c r="K252" s="76"/>
    </row>
    <row r="253" spans="2:11" ht="12.75" customHeight="1">
      <c r="B253" s="90" t="s">
        <v>223</v>
      </c>
      <c r="C253" s="76"/>
      <c r="D253" s="76"/>
      <c r="E253" s="76"/>
      <c r="F253" s="76"/>
      <c r="G253" s="76"/>
      <c r="H253" s="85">
        <v>0</v>
      </c>
      <c r="I253" s="85"/>
      <c r="J253" s="85">
        <v>0</v>
      </c>
      <c r="K253" s="76"/>
    </row>
    <row r="254" spans="2:11" ht="12.75" customHeight="1">
      <c r="B254" s="90" t="s">
        <v>224</v>
      </c>
      <c r="C254" s="76"/>
      <c r="D254" s="76"/>
      <c r="E254" s="76"/>
      <c r="F254" s="76"/>
      <c r="G254" s="76"/>
      <c r="H254" s="85">
        <v>68</v>
      </c>
      <c r="I254" s="85"/>
      <c r="J254" s="85">
        <v>68</v>
      </c>
      <c r="K254" s="76"/>
    </row>
    <row r="255" spans="2:11" ht="18" customHeight="1" thickBot="1">
      <c r="B255" s="90" t="s">
        <v>221</v>
      </c>
      <c r="C255" s="76"/>
      <c r="D255" s="76"/>
      <c r="E255" s="76"/>
      <c r="F255" s="76"/>
      <c r="G255" s="76"/>
      <c r="H255" s="86">
        <f>SUM(H252:H254)</f>
        <v>258707</v>
      </c>
      <c r="I255" s="85"/>
      <c r="J255" s="86">
        <f>SUM(J252:J254)</f>
        <v>258395</v>
      </c>
      <c r="K255" s="76"/>
    </row>
    <row r="256" spans="2:11" ht="12.75" customHeight="1" thickTop="1">
      <c r="B256" s="90"/>
      <c r="C256" s="76"/>
      <c r="D256" s="76"/>
      <c r="E256" s="76"/>
      <c r="F256" s="76"/>
      <c r="G256" s="76"/>
      <c r="H256" s="85"/>
      <c r="I256" s="85"/>
      <c r="J256" s="85"/>
      <c r="K256" s="76"/>
    </row>
    <row r="257" spans="2:11" ht="12.75" customHeight="1">
      <c r="B257" s="90" t="s">
        <v>42</v>
      </c>
      <c r="C257" s="76"/>
      <c r="D257" s="76"/>
      <c r="E257" s="76"/>
      <c r="F257" s="76"/>
      <c r="G257" s="76"/>
      <c r="H257" s="122">
        <f>+H250/H255*100</f>
        <v>-26.091679003660513</v>
      </c>
      <c r="I257" s="76"/>
      <c r="J257" s="122">
        <f>+J250/J255*100</f>
        <v>-9.352735153543993</v>
      </c>
      <c r="K257" s="76"/>
    </row>
    <row r="258" spans="2:11" ht="12.75" customHeight="1">
      <c r="B258" s="90"/>
      <c r="C258" s="76"/>
      <c r="D258" s="76"/>
      <c r="E258" s="76"/>
      <c r="F258" s="76"/>
      <c r="G258" s="76"/>
      <c r="H258" s="76"/>
      <c r="I258" s="76"/>
      <c r="J258" s="76"/>
      <c r="K258" s="76"/>
    </row>
    <row r="259" ht="12.75">
      <c r="I259" s="90" t="s">
        <v>217</v>
      </c>
    </row>
    <row r="260" ht="12.75">
      <c r="I260" s="90" t="s">
        <v>219</v>
      </c>
    </row>
    <row r="261" spans="2:9" ht="12.75">
      <c r="B261" s="90" t="s">
        <v>216</v>
      </c>
      <c r="I261" s="90" t="s">
        <v>232</v>
      </c>
    </row>
    <row r="262" spans="2:9" ht="12.75">
      <c r="B262" s="116" t="s">
        <v>332</v>
      </c>
      <c r="I262" s="90" t="s">
        <v>218</v>
      </c>
    </row>
    <row r="264" ht="12.75">
      <c r="I264" s="90"/>
    </row>
    <row r="265" ht="12.75">
      <c r="I265" s="90"/>
    </row>
    <row r="266" ht="12.75">
      <c r="I266" s="90"/>
    </row>
  </sheetData>
  <mergeCells count="86">
    <mergeCell ref="B88:K88"/>
    <mergeCell ref="B160:K160"/>
    <mergeCell ref="B156:K156"/>
    <mergeCell ref="B157:K157"/>
    <mergeCell ref="B158:K158"/>
    <mergeCell ref="B151:K151"/>
    <mergeCell ref="B152:K152"/>
    <mergeCell ref="B153:K153"/>
    <mergeCell ref="B84:K84"/>
    <mergeCell ref="B155:K155"/>
    <mergeCell ref="B109:K109"/>
    <mergeCell ref="B125:K125"/>
    <mergeCell ref="B128:K128"/>
    <mergeCell ref="B112:K112"/>
    <mergeCell ref="B89:K89"/>
    <mergeCell ref="B86:K86"/>
    <mergeCell ref="B87:K87"/>
    <mergeCell ref="B85:K85"/>
    <mergeCell ref="B154:K154"/>
    <mergeCell ref="B235:K235"/>
    <mergeCell ref="B185:K185"/>
    <mergeCell ref="B183:K183"/>
    <mergeCell ref="B178:K178"/>
    <mergeCell ref="B230:K230"/>
    <mergeCell ref="B177:K177"/>
    <mergeCell ref="B159:K159"/>
    <mergeCell ref="B193:K193"/>
    <mergeCell ref="B246:K246"/>
    <mergeCell ref="B187:K187"/>
    <mergeCell ref="B173:K173"/>
    <mergeCell ref="B176:K176"/>
    <mergeCell ref="B233:K233"/>
    <mergeCell ref="B189:K189"/>
    <mergeCell ref="B190:K190"/>
    <mergeCell ref="B245:K245"/>
    <mergeCell ref="B191:K191"/>
    <mergeCell ref="B192:K192"/>
    <mergeCell ref="B77:K77"/>
    <mergeCell ref="B93:K93"/>
    <mergeCell ref="B92:K92"/>
    <mergeCell ref="B30:K30"/>
    <mergeCell ref="B78:K78"/>
    <mergeCell ref="B79:K79"/>
    <mergeCell ref="B80:K80"/>
    <mergeCell ref="B81:K81"/>
    <mergeCell ref="B82:K82"/>
    <mergeCell ref="B83:K83"/>
    <mergeCell ref="L184:P184"/>
    <mergeCell ref="B8:K8"/>
    <mergeCell ref="B12:K12"/>
    <mergeCell ref="B72:K72"/>
    <mergeCell ref="B25:K25"/>
    <mergeCell ref="B28:K28"/>
    <mergeCell ref="B16:J16"/>
    <mergeCell ref="B22:K22"/>
    <mergeCell ref="B10:K10"/>
    <mergeCell ref="B29:K29"/>
    <mergeCell ref="B103:K103"/>
    <mergeCell ref="B106:K106"/>
    <mergeCell ref="L187:P187"/>
    <mergeCell ref="L182:P182"/>
    <mergeCell ref="B182:K182"/>
    <mergeCell ref="L185:P185"/>
    <mergeCell ref="B186:K186"/>
    <mergeCell ref="L186:P186"/>
    <mergeCell ref="L183:P183"/>
    <mergeCell ref="B184:K184"/>
    <mergeCell ref="B223:K223"/>
    <mergeCell ref="B224:K224"/>
    <mergeCell ref="B225:K225"/>
    <mergeCell ref="B226:K226"/>
    <mergeCell ref="B207:K207"/>
    <mergeCell ref="B213:K213"/>
    <mergeCell ref="B219:K219"/>
    <mergeCell ref="B222:K222"/>
    <mergeCell ref="B212:K212"/>
    <mergeCell ref="B194:K194"/>
    <mergeCell ref="B227:K227"/>
    <mergeCell ref="B196:K196"/>
    <mergeCell ref="B197:K197"/>
    <mergeCell ref="B198:K198"/>
    <mergeCell ref="B199:K199"/>
    <mergeCell ref="B200:K200"/>
    <mergeCell ref="B202:K202"/>
    <mergeCell ref="B203:K203"/>
    <mergeCell ref="B205:K205"/>
  </mergeCells>
  <printOptions/>
  <pageMargins left="0.65" right="0.27" top="0.58" bottom="0.28" header="0.5" footer="0.23"/>
  <pageSetup horizontalDpi="600" verticalDpi="600" orientation="portrait" paperSize="9" scale="80" r:id="rId1"/>
  <rowBreaks count="3" manualBreakCount="3">
    <brk id="72" max="255" man="1"/>
    <brk id="128" max="255" man="1"/>
    <brk id="1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SHIM</cp:lastModifiedBy>
  <cp:lastPrinted>2006-03-01T02:15:05Z</cp:lastPrinted>
  <dcterms:created xsi:type="dcterms:W3CDTF">2002-11-26T08:24:46Z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